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7" l="1"/>
  <c r="G63" i="7"/>
  <c r="G82" i="7"/>
  <c r="F97" i="7"/>
  <c r="H33" i="7"/>
  <c r="H38" i="7"/>
  <c r="H37" i="7"/>
  <c r="H36" i="7"/>
  <c r="H32" i="7"/>
  <c r="H67" i="7"/>
  <c r="H68" i="7"/>
  <c r="H92" i="7"/>
  <c r="H93" i="7"/>
  <c r="H94" i="7"/>
  <c r="H95" i="7"/>
  <c r="F91" i="7"/>
  <c r="F90" i="7" s="1"/>
  <c r="F63" i="7"/>
  <c r="J15" i="3"/>
  <c r="J16" i="3"/>
  <c r="J17" i="3"/>
  <c r="G76" i="3"/>
  <c r="H76" i="3"/>
  <c r="K83" i="3"/>
  <c r="I82" i="3"/>
  <c r="H82" i="3"/>
  <c r="K82" i="3" l="1"/>
  <c r="G12" i="7" l="1"/>
  <c r="F12" i="7"/>
  <c r="G70" i="7"/>
  <c r="G69" i="7" s="1"/>
  <c r="G21" i="7"/>
  <c r="F21" i="7"/>
  <c r="H62" i="7"/>
  <c r="H64" i="7"/>
  <c r="H65" i="7"/>
  <c r="H66" i="7"/>
  <c r="H71" i="7"/>
  <c r="H72" i="7"/>
  <c r="H73" i="7"/>
  <c r="H75" i="7"/>
  <c r="H76" i="7"/>
  <c r="H77" i="7"/>
  <c r="H78" i="7"/>
  <c r="H79" i="7"/>
  <c r="H80" i="7"/>
  <c r="H81" i="7"/>
  <c r="H83" i="7"/>
  <c r="H84" i="7"/>
  <c r="H85" i="7"/>
  <c r="H86" i="7"/>
  <c r="H89" i="7"/>
  <c r="H96" i="7"/>
  <c r="H98" i="7"/>
  <c r="H99" i="7"/>
  <c r="H100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41" i="7"/>
  <c r="H31" i="7"/>
  <c r="H30" i="7"/>
  <c r="H27" i="7"/>
  <c r="H25" i="7"/>
  <c r="H23" i="7"/>
  <c r="H22" i="7"/>
  <c r="H18" i="7"/>
  <c r="H17" i="7"/>
  <c r="H16" i="7"/>
  <c r="H15" i="7"/>
  <c r="H14" i="7"/>
  <c r="H13" i="7"/>
  <c r="G35" i="7"/>
  <c r="G29" i="7"/>
  <c r="F29" i="7"/>
  <c r="F70" i="7"/>
  <c r="G74" i="7"/>
  <c r="F82" i="7"/>
  <c r="H82" i="7" s="1"/>
  <c r="F74" i="7"/>
  <c r="G97" i="7"/>
  <c r="G91" i="7" s="1"/>
  <c r="G90" i="7" s="1"/>
  <c r="F35" i="7"/>
  <c r="G88" i="7"/>
  <c r="G87" i="7" s="1"/>
  <c r="F88" i="7"/>
  <c r="F87" i="7" s="1"/>
  <c r="G26" i="7"/>
  <c r="F26" i="7"/>
  <c r="G24" i="7"/>
  <c r="F24" i="7"/>
  <c r="G40" i="7"/>
  <c r="G61" i="7"/>
  <c r="F61" i="7"/>
  <c r="F40" i="7"/>
  <c r="G11" i="10"/>
  <c r="F11" i="10"/>
  <c r="E10" i="10"/>
  <c r="E9" i="10" s="1"/>
  <c r="D9" i="10"/>
  <c r="D10" i="10"/>
  <c r="C10" i="10"/>
  <c r="C9" i="10" s="1"/>
  <c r="K15" i="9"/>
  <c r="J15" i="9"/>
  <c r="H13" i="9"/>
  <c r="H12" i="9" s="1"/>
  <c r="I13" i="9"/>
  <c r="I12" i="9" s="1"/>
  <c r="H14" i="9"/>
  <c r="I14" i="9"/>
  <c r="G13" i="9"/>
  <c r="G12" i="9" s="1"/>
  <c r="G14" i="9"/>
  <c r="G9" i="11"/>
  <c r="G8" i="8"/>
  <c r="G10" i="8"/>
  <c r="G12" i="8"/>
  <c r="G13" i="8"/>
  <c r="G15" i="8"/>
  <c r="G17" i="8"/>
  <c r="G20" i="8"/>
  <c r="G22" i="8"/>
  <c r="G24" i="8"/>
  <c r="G25" i="8"/>
  <c r="G27" i="8"/>
  <c r="G29" i="8"/>
  <c r="F8" i="8"/>
  <c r="F10" i="8"/>
  <c r="F12" i="8"/>
  <c r="F17" i="8"/>
  <c r="F20" i="8"/>
  <c r="F22" i="8"/>
  <c r="F24" i="8"/>
  <c r="D28" i="8"/>
  <c r="E28" i="8"/>
  <c r="G28" i="8" s="1"/>
  <c r="D26" i="8"/>
  <c r="E26" i="8"/>
  <c r="D23" i="8"/>
  <c r="E23" i="8"/>
  <c r="D21" i="8"/>
  <c r="E21" i="8"/>
  <c r="D19" i="8"/>
  <c r="E19" i="8"/>
  <c r="D16" i="8"/>
  <c r="E16" i="8"/>
  <c r="D14" i="8"/>
  <c r="E14" i="8"/>
  <c r="G14" i="8" s="1"/>
  <c r="D11" i="8"/>
  <c r="E11" i="8"/>
  <c r="D9" i="8"/>
  <c r="E9" i="8"/>
  <c r="D7" i="8"/>
  <c r="E7" i="8"/>
  <c r="C7" i="8"/>
  <c r="C9" i="8"/>
  <c r="C11" i="8"/>
  <c r="C14" i="8"/>
  <c r="C16" i="8"/>
  <c r="C19" i="8"/>
  <c r="C21" i="8"/>
  <c r="C23" i="8"/>
  <c r="C26" i="8"/>
  <c r="C28" i="8"/>
  <c r="J68" i="3"/>
  <c r="K38" i="3"/>
  <c r="K40" i="3"/>
  <c r="K42" i="3"/>
  <c r="K43" i="3"/>
  <c r="K46" i="3"/>
  <c r="K47" i="3"/>
  <c r="K48" i="3"/>
  <c r="K50" i="3"/>
  <c r="K51" i="3"/>
  <c r="K52" i="3"/>
  <c r="K53" i="3"/>
  <c r="K54" i="3"/>
  <c r="K56" i="3"/>
  <c r="K57" i="3"/>
  <c r="K58" i="3"/>
  <c r="K59" i="3"/>
  <c r="K60" i="3"/>
  <c r="K61" i="3"/>
  <c r="K62" i="3"/>
  <c r="K64" i="3"/>
  <c r="K65" i="3"/>
  <c r="K66" i="3"/>
  <c r="K67" i="3"/>
  <c r="K68" i="3"/>
  <c r="K71" i="3"/>
  <c r="K73" i="3"/>
  <c r="K78" i="3"/>
  <c r="K79" i="3"/>
  <c r="K80" i="3"/>
  <c r="K81" i="3"/>
  <c r="J38" i="3"/>
  <c r="J40" i="3"/>
  <c r="J42" i="3"/>
  <c r="J43" i="3"/>
  <c r="J46" i="3"/>
  <c r="J47" i="3"/>
  <c r="J48" i="3"/>
  <c r="J50" i="3"/>
  <c r="J51" i="3"/>
  <c r="J52" i="3"/>
  <c r="J54" i="3"/>
  <c r="J56" i="3"/>
  <c r="J57" i="3"/>
  <c r="J58" i="3"/>
  <c r="J59" i="3"/>
  <c r="J62" i="3"/>
  <c r="J64" i="3"/>
  <c r="J71" i="3"/>
  <c r="J73" i="3"/>
  <c r="J78" i="3"/>
  <c r="J80" i="3"/>
  <c r="H77" i="3"/>
  <c r="I77" i="3"/>
  <c r="I76" i="3" s="1"/>
  <c r="H72" i="3"/>
  <c r="I72" i="3"/>
  <c r="K72" i="3" s="1"/>
  <c r="H70" i="3"/>
  <c r="I70" i="3"/>
  <c r="H63" i="3"/>
  <c r="I63" i="3"/>
  <c r="K63" i="3" s="1"/>
  <c r="H55" i="3"/>
  <c r="I55" i="3"/>
  <c r="H49" i="3"/>
  <c r="I49" i="3"/>
  <c r="K49" i="3" s="1"/>
  <c r="H45" i="3"/>
  <c r="I45" i="3"/>
  <c r="H41" i="3"/>
  <c r="I41" i="3"/>
  <c r="H39" i="3"/>
  <c r="I39" i="3"/>
  <c r="H37" i="3"/>
  <c r="I37" i="3"/>
  <c r="G37" i="3"/>
  <c r="G39" i="3"/>
  <c r="G41" i="3"/>
  <c r="G45" i="3"/>
  <c r="G49" i="3"/>
  <c r="G55" i="3"/>
  <c r="G63" i="3"/>
  <c r="G70" i="3"/>
  <c r="G72" i="3"/>
  <c r="G77" i="3"/>
  <c r="G75" i="3" s="1"/>
  <c r="K14" i="3"/>
  <c r="K17" i="3"/>
  <c r="K20" i="3"/>
  <c r="K22" i="3"/>
  <c r="K25" i="3"/>
  <c r="K26" i="3"/>
  <c r="K27" i="3"/>
  <c r="K30" i="3"/>
  <c r="J14" i="3"/>
  <c r="J20" i="3"/>
  <c r="J25" i="3"/>
  <c r="J26" i="3"/>
  <c r="J27" i="3"/>
  <c r="J30" i="3"/>
  <c r="I24" i="3"/>
  <c r="I23" i="3" s="1"/>
  <c r="H24" i="3"/>
  <c r="H23" i="3" s="1"/>
  <c r="G29" i="3"/>
  <c r="G28" i="3" s="1"/>
  <c r="H29" i="3"/>
  <c r="H28" i="3" s="1"/>
  <c r="I29" i="3"/>
  <c r="I28" i="3" s="1"/>
  <c r="H21" i="3"/>
  <c r="I21" i="3"/>
  <c r="H19" i="3"/>
  <c r="I19" i="3"/>
  <c r="H16" i="3"/>
  <c r="H15" i="3" s="1"/>
  <c r="I16" i="3"/>
  <c r="I15" i="3" s="1"/>
  <c r="K15" i="3" s="1"/>
  <c r="H13" i="3"/>
  <c r="H12" i="3" s="1"/>
  <c r="I13" i="3"/>
  <c r="G13" i="3"/>
  <c r="G12" i="3" s="1"/>
  <c r="G16" i="3"/>
  <c r="G15" i="3" s="1"/>
  <c r="G19" i="3"/>
  <c r="G18" i="3" s="1"/>
  <c r="G21" i="3"/>
  <c r="G24" i="3"/>
  <c r="G23" i="3" s="1"/>
  <c r="K24" i="1"/>
  <c r="K22" i="1"/>
  <c r="J24" i="1"/>
  <c r="J22" i="1"/>
  <c r="K11" i="1"/>
  <c r="K14" i="1"/>
  <c r="K15" i="1"/>
  <c r="J11" i="1"/>
  <c r="J14" i="1"/>
  <c r="J15" i="1"/>
  <c r="F69" i="7" l="1"/>
  <c r="G39" i="7"/>
  <c r="F39" i="7"/>
  <c r="H12" i="7"/>
  <c r="G9" i="8"/>
  <c r="K45" i="3"/>
  <c r="H69" i="3"/>
  <c r="H44" i="3"/>
  <c r="J49" i="3"/>
  <c r="K39" i="3"/>
  <c r="K21" i="3"/>
  <c r="J13" i="3"/>
  <c r="I12" i="3"/>
  <c r="K12" i="3" s="1"/>
  <c r="I18" i="3"/>
  <c r="K23" i="3"/>
  <c r="K28" i="3"/>
  <c r="H18" i="3"/>
  <c r="K16" i="3"/>
  <c r="K29" i="3"/>
  <c r="K13" i="3"/>
  <c r="J23" i="3"/>
  <c r="K24" i="3"/>
  <c r="J29" i="3"/>
  <c r="K19" i="3"/>
  <c r="J37" i="3"/>
  <c r="J18" i="3"/>
  <c r="J19" i="3"/>
  <c r="G36" i="3"/>
  <c r="H36" i="3"/>
  <c r="H35" i="3" s="1"/>
  <c r="J45" i="3"/>
  <c r="J39" i="3"/>
  <c r="J24" i="3"/>
  <c r="J28" i="3"/>
  <c r="J41" i="3"/>
  <c r="G44" i="3"/>
  <c r="J55" i="3"/>
  <c r="G69" i="3"/>
  <c r="G35" i="3" s="1"/>
  <c r="G34" i="3" s="1"/>
  <c r="J70" i="3"/>
  <c r="F23" i="8"/>
  <c r="G19" i="8"/>
  <c r="G23" i="8"/>
  <c r="F7" i="8"/>
  <c r="G11" i="8"/>
  <c r="G16" i="8"/>
  <c r="G21" i="8"/>
  <c r="G26" i="8"/>
  <c r="C18" i="8"/>
  <c r="F19" i="8"/>
  <c r="F11" i="8"/>
  <c r="G7" i="8"/>
  <c r="D6" i="8"/>
  <c r="F21" i="8"/>
  <c r="D18" i="8"/>
  <c r="F16" i="8"/>
  <c r="F9" i="8"/>
  <c r="C6" i="8"/>
  <c r="F9" i="10"/>
  <c r="G10" i="10"/>
  <c r="G9" i="10"/>
  <c r="F10" i="10"/>
  <c r="K12" i="9"/>
  <c r="J12" i="9"/>
  <c r="F28" i="7"/>
  <c r="H88" i="7"/>
  <c r="F20" i="7"/>
  <c r="H26" i="7"/>
  <c r="H70" i="7"/>
  <c r="H29" i="7"/>
  <c r="H35" i="7"/>
  <c r="H61" i="7"/>
  <c r="H63" i="7"/>
  <c r="H21" i="7"/>
  <c r="H91" i="7"/>
  <c r="G20" i="7"/>
  <c r="H97" i="7"/>
  <c r="H69" i="7"/>
  <c r="H40" i="7"/>
  <c r="H74" i="7"/>
  <c r="H24" i="7"/>
  <c r="G28" i="7"/>
  <c r="H90" i="7"/>
  <c r="K14" i="9"/>
  <c r="J14" i="9"/>
  <c r="J13" i="9"/>
  <c r="K13" i="9"/>
  <c r="E18" i="8"/>
  <c r="E6" i="8"/>
  <c r="J76" i="3"/>
  <c r="I75" i="3"/>
  <c r="K77" i="3"/>
  <c r="J77" i="3"/>
  <c r="I69" i="3"/>
  <c r="K69" i="3" s="1"/>
  <c r="J72" i="3"/>
  <c r="K70" i="3"/>
  <c r="J63" i="3"/>
  <c r="I44" i="3"/>
  <c r="K44" i="3" s="1"/>
  <c r="K55" i="3"/>
  <c r="K41" i="3"/>
  <c r="K37" i="3"/>
  <c r="I36" i="3"/>
  <c r="H39" i="7" l="1"/>
  <c r="F19" i="7"/>
  <c r="G19" i="7"/>
  <c r="G6" i="8"/>
  <c r="I11" i="3"/>
  <c r="I10" i="3" s="1"/>
  <c r="J12" i="3"/>
  <c r="K18" i="3"/>
  <c r="J44" i="3"/>
  <c r="H11" i="3"/>
  <c r="H10" i="3" s="1"/>
  <c r="J69" i="3"/>
  <c r="G11" i="3"/>
  <c r="F6" i="8"/>
  <c r="G18" i="8"/>
  <c r="F18" i="8"/>
  <c r="H28" i="7"/>
  <c r="H20" i="7"/>
  <c r="H87" i="7"/>
  <c r="J75" i="3"/>
  <c r="I35" i="3"/>
  <c r="I34" i="3" s="1"/>
  <c r="K36" i="3"/>
  <c r="J36" i="3"/>
  <c r="H19" i="7" l="1"/>
  <c r="J11" i="3"/>
  <c r="K11" i="3"/>
  <c r="K10" i="3"/>
  <c r="G10" i="3"/>
  <c r="J10" i="3" s="1"/>
  <c r="J35" i="3"/>
  <c r="K35" i="3"/>
  <c r="J34" i="3"/>
  <c r="H10" i="1" l="1"/>
  <c r="I10" i="1"/>
  <c r="H13" i="1"/>
  <c r="H16" i="1" s="1"/>
  <c r="I13" i="1"/>
  <c r="H23" i="1"/>
  <c r="I23" i="1"/>
  <c r="K23" i="1" s="1"/>
  <c r="D7" i="11"/>
  <c r="D6" i="11" s="1"/>
  <c r="E7" i="11"/>
  <c r="D8" i="11"/>
  <c r="E8" i="11"/>
  <c r="G8" i="11" s="1"/>
  <c r="C8" i="11"/>
  <c r="C7" i="11" s="1"/>
  <c r="C6" i="11" s="1"/>
  <c r="G23" i="1"/>
  <c r="E6" i="11" l="1"/>
  <c r="G6" i="11" s="1"/>
  <c r="G7" i="11"/>
  <c r="J23" i="1"/>
  <c r="K13" i="1"/>
  <c r="K10" i="1"/>
  <c r="I16" i="1"/>
  <c r="I25" i="1" s="1"/>
  <c r="H25" i="1"/>
  <c r="F6" i="11" l="1"/>
  <c r="K16" i="1"/>
  <c r="G13" i="1"/>
  <c r="J13" i="1" s="1"/>
  <c r="G10" i="1"/>
  <c r="J10" i="1" s="1"/>
  <c r="G16" i="1" l="1"/>
  <c r="J16" i="1" l="1"/>
  <c r="G25" i="1"/>
  <c r="J25" i="1" s="1"/>
  <c r="K34" i="3" l="1"/>
  <c r="H34" i="3"/>
  <c r="H75" i="3"/>
  <c r="K75" i="3"/>
  <c r="K76" i="3"/>
</calcChain>
</file>

<file path=xl/sharedStrings.xml><?xml version="1.0" encoding="utf-8"?>
<sst xmlns="http://schemas.openxmlformats.org/spreadsheetml/2006/main" count="384" uniqueCount="241">
  <si>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</si>
  <si>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</si>
  <si>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</si>
  <si>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</si>
  <si>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</si>
  <si>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</si>
  <si>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</si>
  <si>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</si>
  <si>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</si>
  <si>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</si>
  <si>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</si>
  <si>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</si>
  <si>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</si>
  <si>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</si>
  <si>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</si>
  <si>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</si>
  <si>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</si>
  <si>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</si>
  <si>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</si>
  <si>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</si>
  <si>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</si>
  <si>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</si>
  <si>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</si>
  <si>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</si>
  <si>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</si>
  <si>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</si>
  <si>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</si>
  <si>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</si>
  <si>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</si>
  <si>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</si>
  <si>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</si>
  <si>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</si>
  <si>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</si>
  <si>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</si>
  <si>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</si>
  <si>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</si>
  <si>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</si>
  <si>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</si>
  <si>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</si>
  <si>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</si>
  <si>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</si>
  <si>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</si>
  <si>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</si>
  <si>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</si>
  <si>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</si>
  <si>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</si>
  <si>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</si>
  <si>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</si>
  <si>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</si>
  <si>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</si>
  <si>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</si>
  <si>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Tekuće pomoći proračunskim korisnicima iz proračuna koji im nije nadležan</t>
  </si>
  <si>
    <t>Prihodi od imovine</t>
  </si>
  <si>
    <t xml:space="preserve">Prihodi od financijske imovine </t>
  </si>
  <si>
    <t xml:space="preserve">Kamate na oročena sredstva i depozite po viđenju </t>
  </si>
  <si>
    <t>Prihodi od pruženih usluga</t>
  </si>
  <si>
    <t xml:space="preserve">Prihodi iz nadležnog proračuna za financiranje redovne djelatnosti </t>
  </si>
  <si>
    <t>Prihodi iz nadležnog proaračuna</t>
  </si>
  <si>
    <t>Prihodi iz nadležnog proračuna za financiranje rashoda poslovanja</t>
  </si>
  <si>
    <t>Prihodi iz nadležnog proračuna za financiranje rashoda za nabavu nefinancijske imovine</t>
  </si>
  <si>
    <t xml:space="preserve">Prihodi iz nadležnog proračuna za financiranje izdataka za financijsku imovinu i otplatu zajmova </t>
  </si>
  <si>
    <t>Donacije od pravnih i fizičkih osoba izvan općeg proračuna</t>
  </si>
  <si>
    <t xml:space="preserve">Tekuće donacije </t>
  </si>
  <si>
    <t>Rashodi za nabavu proizvedene dugotrajne imovine</t>
  </si>
  <si>
    <t xml:space="preserve">Pomoći proračunskim korisnicima iz proračuna koji im nije nadležan </t>
  </si>
  <si>
    <t xml:space="preserve">Ostali rashodi za zaposlene </t>
  </si>
  <si>
    <t>Doprinosi na plaće</t>
  </si>
  <si>
    <t>Doprinosi za mirovinsko osiguranje</t>
  </si>
  <si>
    <t>Doprinosi za obvezno zdravstveno osiguranje</t>
  </si>
  <si>
    <t>Naknade za prijevoz, rad na terenu i odvojeni život</t>
  </si>
  <si>
    <t>Stručno usavršavanje zaposlenika</t>
  </si>
  <si>
    <t xml:space="preserve">Rashodi za materijal i energiju </t>
  </si>
  <si>
    <t xml:space="preserve">Uredski materijal i ostali materijalni rashodi </t>
  </si>
  <si>
    <t>Energija</t>
  </si>
  <si>
    <t xml:space="preserve">Materijal i dijelovi za tekuće i investicijsko održavanje </t>
  </si>
  <si>
    <t xml:space="preserve">Sitni inventar i auto gume </t>
  </si>
  <si>
    <t>Službena, radna i zaštitna odjeća i obuća</t>
  </si>
  <si>
    <t xml:space="preserve">Usluge telefona, pošte i prijevoza </t>
  </si>
  <si>
    <t>Rashodi za usluge</t>
  </si>
  <si>
    <t>Usluge tekućeg i investicijskog održavanja</t>
  </si>
  <si>
    <t xml:space="preserve">Usluge promidžbe i informiranja </t>
  </si>
  <si>
    <t>Komunalne usluge</t>
  </si>
  <si>
    <t>Zdravstvene i veterinarske usluge</t>
  </si>
  <si>
    <t>Intelektualne i osobne usluge</t>
  </si>
  <si>
    <t xml:space="preserve">Računalne usluge </t>
  </si>
  <si>
    <t>Ostali nespomenuti rashodi poslovanja</t>
  </si>
  <si>
    <t>Premije osiguranja</t>
  </si>
  <si>
    <t>Reprezentacija</t>
  </si>
  <si>
    <t>Članarine i norme</t>
  </si>
  <si>
    <t>Pristojbe i naknade</t>
  </si>
  <si>
    <t xml:space="preserve">Financijski rashodi </t>
  </si>
  <si>
    <t>Kamate za primljene kredite i zajmove</t>
  </si>
  <si>
    <t>Kamate za primljene zajmove od trgovačkih društava i obrtnika izvan javnog sektora</t>
  </si>
  <si>
    <t xml:space="preserve">Ostali financijski rashodi </t>
  </si>
  <si>
    <t>Bankarske usluge i usluge platnog prometa</t>
  </si>
  <si>
    <t xml:space="preserve">Postrojenja i oprema </t>
  </si>
  <si>
    <t>Uredska oprema i namještaj</t>
  </si>
  <si>
    <t>Komunikacijska oprema</t>
  </si>
  <si>
    <t>Oprema za održavanje i zaštitu</t>
  </si>
  <si>
    <t>Sportska i glazbena oprema</t>
  </si>
  <si>
    <t>3 Javni red i sigurnost</t>
  </si>
  <si>
    <t xml:space="preserve">032 Usluge protupožarne zaštite </t>
  </si>
  <si>
    <t xml:space="preserve">       0320 Usluge protupožarne zaštite </t>
  </si>
  <si>
    <t xml:space="preserve">Primljeni zajmovi od tuzemnih trgovačkih društava izvan javnog sektora </t>
  </si>
  <si>
    <t xml:space="preserve">Primljeni zajmovi od trgovačkih društava i obrtnika izvan javnog sektora </t>
  </si>
  <si>
    <t>Otplata glavnice primljenih zajmova od trgovačkih društava i i obrtnika izvan javnog sektora</t>
  </si>
  <si>
    <t xml:space="preserve">Otplata glavnice od primljenih zajmova od tuzemnih trgovačkih društava izvan javnog sektora </t>
  </si>
  <si>
    <t>Javna vatrogasna postrojba Grada Vodica</t>
  </si>
  <si>
    <t>2 Pomoći</t>
  </si>
  <si>
    <t xml:space="preserve">  32  Prihodi od imovine</t>
  </si>
  <si>
    <t xml:space="preserve">4 Donacije </t>
  </si>
  <si>
    <t xml:space="preserve">41 Donacije </t>
  </si>
  <si>
    <t>5 Višak / Imovina</t>
  </si>
  <si>
    <t xml:space="preserve">51 Višak </t>
  </si>
  <si>
    <t>22 Pomoći iz proračuna koji im nije nadležan</t>
  </si>
  <si>
    <t>1 Namjenski primici</t>
  </si>
  <si>
    <t xml:space="preserve">11 Namjenski primici </t>
  </si>
  <si>
    <t>Opći prihodi</t>
  </si>
  <si>
    <t>Vlastiti prihodi PK</t>
  </si>
  <si>
    <t>Tekuće pomoći</t>
  </si>
  <si>
    <t xml:space="preserve">Donacije PK </t>
  </si>
  <si>
    <t xml:space="preserve">Višak prihoda iz prethodnih godina PK </t>
  </si>
  <si>
    <t>Djelatnost Javne vatrogasne postrojbe</t>
  </si>
  <si>
    <t>Financiranje redovne djelatnosti Javne vatrogasne postrojbe</t>
  </si>
  <si>
    <t xml:space="preserve">Rashodi za zaposlene </t>
  </si>
  <si>
    <t>Kamate za primljene zajmove od trgovačkih društava</t>
  </si>
  <si>
    <t>Izdatci za otplatu glavnice primjenih kredita i zajmova</t>
  </si>
  <si>
    <t>Otplata glavnice primljenih zajmova od trgovačkih društava i obrtnika izvan javnog sektora</t>
  </si>
  <si>
    <t xml:space="preserve">Materijalni rashodi </t>
  </si>
  <si>
    <t>Materijal i dijelovi za tekuće održavanje</t>
  </si>
  <si>
    <t>Zdravstvene usluge</t>
  </si>
  <si>
    <t>Intelektualne usluge</t>
  </si>
  <si>
    <t>Naknade za prijevoz, za rad na terenu i odvojeni život</t>
  </si>
  <si>
    <t>Uredski materijal i ostali materijalni rashodi</t>
  </si>
  <si>
    <t xml:space="preserve">Energija </t>
  </si>
  <si>
    <t>Sitni inventar i auto gume</t>
  </si>
  <si>
    <t>Usluge telefona, pošte i prijevoza</t>
  </si>
  <si>
    <t>Usluge promidžbe i informiranja</t>
  </si>
  <si>
    <t>Računalne usluge</t>
  </si>
  <si>
    <t>Doprinosi za zdrvastveno osiguranje</t>
  </si>
  <si>
    <t>Sportska oprema</t>
  </si>
  <si>
    <t>OSTVARENJE/IZVRŠENJE 
1.-6.2024.</t>
  </si>
  <si>
    <t>4=3/2*100</t>
  </si>
  <si>
    <t>Višak prihoda poslovanja</t>
  </si>
  <si>
    <t>UKUPNI PRIHODI + PRENESENI VIŠAK</t>
  </si>
  <si>
    <t>5=4/2*100</t>
  </si>
  <si>
    <t>6=4/3*100</t>
  </si>
  <si>
    <t>UKUPNO PRIHODI + PRENESENI VIŠAK</t>
  </si>
  <si>
    <t xml:space="preserve">UKUPNO RASHODI </t>
  </si>
  <si>
    <t xml:space="preserve">1 Opći prihodi i primici </t>
  </si>
  <si>
    <t>R0296</t>
  </si>
  <si>
    <t>R0297</t>
  </si>
  <si>
    <t>R0298</t>
  </si>
  <si>
    <t>R0299</t>
  </si>
  <si>
    <t>R0300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</si>
  <si>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</si>
  <si>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</si>
  <si>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</si>
  <si>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</si>
  <si>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</si>
  <si>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</si>
  <si>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</si>
  <si>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</si>
  <si>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</si>
  <si>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</si>
  <si>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</si>
  <si>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</si>
  <si>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</si>
  <si>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R0327</t>
  </si>
  <si>
    <t>R0328</t>
  </si>
  <si>
    <t>R0329</t>
  </si>
  <si>
    <t>R0317</t>
  </si>
  <si>
    <t>R0318</t>
  </si>
  <si>
    <t>R0319</t>
  </si>
  <si>
    <t>R0320</t>
  </si>
  <si>
    <t>R0321</t>
  </si>
  <si>
    <t>R0322</t>
  </si>
  <si>
    <t>R0323</t>
  </si>
  <si>
    <t>R0324</t>
  </si>
  <si>
    <t>R0325</t>
  </si>
  <si>
    <t>R0326</t>
  </si>
  <si>
    <t>R0314</t>
  </si>
  <si>
    <t>R0315</t>
  </si>
  <si>
    <t>R0316</t>
  </si>
  <si>
    <t xml:space="preserve">RASHOD </t>
  </si>
  <si>
    <t>PRORAČUNSKI KORISNIK                47498</t>
  </si>
  <si>
    <t>PROGRAM                                          7001</t>
  </si>
  <si>
    <t>AKTIVNOST                                     A700101</t>
  </si>
  <si>
    <t>PRIHODI + PRENESENI VIŠAK</t>
  </si>
  <si>
    <t>OSTVARENJE/IZVRŠENJE 
1.-6.2025.</t>
  </si>
  <si>
    <t>FINANCIJSKI PLAN 2025.</t>
  </si>
  <si>
    <t xml:space="preserve">IZVJEŠTAJ O IZVRŠENJU FINANCIJSKOG PLANA JAVNE VATROGASNE POSTROJBE GRADA VODICA ZA PRVO POLUGODIŠTE 2025. GODINE </t>
  </si>
  <si>
    <t xml:space="preserve"> IZVRŠENJE 
1.-6.2025.</t>
  </si>
  <si>
    <t>Nematerijalna proizvedena imovina</t>
  </si>
  <si>
    <t>Ulaganja u računalne programe</t>
  </si>
  <si>
    <t xml:space="preserve">Vlastiti prihodi </t>
  </si>
  <si>
    <t xml:space="preserve">Višak prihoda iz prethodnih godina </t>
  </si>
  <si>
    <t xml:space="preserve">Donacije </t>
  </si>
  <si>
    <t>IZVOR 1.</t>
  </si>
  <si>
    <t>IZVOR 3.</t>
  </si>
  <si>
    <t>IZVOR 4.</t>
  </si>
  <si>
    <t>Prihodi za posebne namjene</t>
  </si>
  <si>
    <t>IZVOR 5.</t>
  </si>
  <si>
    <t>Pomoći</t>
  </si>
  <si>
    <t>IZVOR 9.</t>
  </si>
  <si>
    <t>IZVOR 6.</t>
  </si>
  <si>
    <t>R0330</t>
  </si>
  <si>
    <t>R0331</t>
  </si>
  <si>
    <t>R0332</t>
  </si>
  <si>
    <t>R0333</t>
  </si>
  <si>
    <t>R0334</t>
  </si>
  <si>
    <t>R0335</t>
  </si>
  <si>
    <t>R0336</t>
  </si>
  <si>
    <t>R0337</t>
  </si>
  <si>
    <t>R0338</t>
  </si>
  <si>
    <t>R0339</t>
  </si>
  <si>
    <t>R0340</t>
  </si>
  <si>
    <t>R0341</t>
  </si>
  <si>
    <t>R0342</t>
  </si>
  <si>
    <t>R0343</t>
  </si>
  <si>
    <t>R0344</t>
  </si>
  <si>
    <t>R0345</t>
  </si>
  <si>
    <t>R0346</t>
  </si>
  <si>
    <t>R0347</t>
  </si>
  <si>
    <t>R0348</t>
  </si>
  <si>
    <t>R0349</t>
  </si>
  <si>
    <t>R0350</t>
  </si>
  <si>
    <t>R0351</t>
  </si>
  <si>
    <t>R0352</t>
  </si>
  <si>
    <t>R0353</t>
  </si>
  <si>
    <t>R0354</t>
  </si>
  <si>
    <t>R0355</t>
  </si>
  <si>
    <t>R0356</t>
  </si>
  <si>
    <t>JAVNA SIGURNOST</t>
  </si>
  <si>
    <t>GLAVNI PROGRAM                              A07</t>
  </si>
  <si>
    <t>VATROGASNO VIJEĆE</t>
  </si>
  <si>
    <t>PREDSJEDNIK:</t>
  </si>
  <si>
    <t xml:space="preserve">Hrvoje Perica, dipl.oec. </t>
  </si>
  <si>
    <t>URBROJ: 2182-4-4-03-25-1</t>
  </si>
  <si>
    <t>KLASA: 400-02/25-01/07</t>
  </si>
  <si>
    <t xml:space="preserve">29. srpnja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</si>
</sst>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top" wrapText="1"/>
    </xf>
    <xf numFmtId="0" fontId="10" fillId="2" borderId="3" xfId="0" quotePrefix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3" fontId="23" fillId="0" borderId="3" xfId="0" applyNumberFormat="1" applyFont="1" applyBorder="1"/>
    <xf numFmtId="3" fontId="22" fillId="0" borderId="3" xfId="0" applyNumberFormat="1" applyFont="1" applyBorder="1"/>
    <xf numFmtId="0" fontId="10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11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3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2" fillId="0" borderId="3" xfId="0" applyNumberFormat="1" applyFont="1" applyBorder="1"/>
    <xf numFmtId="0" fontId="23" fillId="0" borderId="3" xfId="0" applyFont="1" applyBorder="1"/>
    <xf numFmtId="0" fontId="22" fillId="0" borderId="3" xfId="0" applyFont="1" applyBorder="1"/>
    <xf numFmtId="0" fontId="24" fillId="0" borderId="3" xfId="0" applyFont="1" applyBorder="1"/>
    <xf numFmtId="4" fontId="22" fillId="0" borderId="3" xfId="0" applyNumberFormat="1" applyFont="1" applyBorder="1" applyAlignment="1">
      <alignment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1" fontId="23" fillId="0" borderId="3" xfId="0" applyNumberFormat="1" applyFont="1" applyBorder="1"/>
    <xf numFmtId="1" fontId="22" fillId="0" borderId="3" xfId="0" applyNumberFormat="1" applyFont="1" applyBorder="1"/>
    <xf numFmtId="4" fontId="6" fillId="2" borderId="4" xfId="0" applyNumberFormat="1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2" borderId="0" xfId="0" applyFill="1"/>
    <xf numFmtId="3" fontId="6" fillId="4" borderId="4" xfId="0" applyNumberFormat="1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6" fontId="6" fillId="4" borderId="1" xfId="0" applyNumberFormat="1" applyFont="1" applyFill="1" applyBorder="1" applyAlignment="1">
      <alignment horizontal="left" vertical="center" wrapText="1"/>
    </xf>
    <xf numFmtId="16" fontId="6" fillId="4" borderId="2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 wrapText="1"/>
    </xf>
    <xf numFmtId="16" fontId="6" fillId="4" borderId="1" xfId="0" applyNumberFormat="1" applyFont="1" applyFill="1" applyBorder="1" applyAlignment="1">
      <alignment vertical="center" wrapText="1"/>
    </xf>
    <xf numFmtId="16" fontId="6" fillId="4" borderId="2" xfId="0" applyNumberFormat="1" applyFont="1" applyFill="1" applyBorder="1" applyAlignment="1">
      <alignment vertical="center" wrapText="1"/>
    </xf>
    <xf numFmtId="16" fontId="6" fillId="4" borderId="4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7"/>
  <sheetViews>
    <sheetView topLeftCell="A4" workbookViewId="0">
      <selection activeCell="I22" sqref="I22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99" t="s">
        <v>191</v>
      </c>
      <c r="C1" s="99"/>
      <c r="D1" s="99"/>
      <c r="E1" s="99"/>
      <c r="F1" s="99"/>
      <c r="G1" s="99"/>
      <c r="H1" s="99"/>
      <c r="I1" s="99"/>
      <c r="J1" s="99"/>
      <c r="K1" s="99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3">
      <c r="B3" s="99" t="s">
        <v>11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36" customHeight="1" x14ac:dyDescent="0.25">
      <c r="B4" s="115"/>
      <c r="C4" s="115"/>
      <c r="D4" s="115"/>
      <c r="E4" s="2"/>
      <c r="F4" s="2"/>
      <c r="G4" s="2"/>
      <c r="H4" s="2"/>
      <c r="I4" s="3"/>
      <c r="J4" s="3"/>
    </row>
    <row r="5" spans="2:11" ht="18" customHeight="1" x14ac:dyDescent="0.3">
      <c r="B5" s="99" t="s">
        <v>42</v>
      </c>
      <c r="C5" s="99"/>
      <c r="D5" s="99"/>
      <c r="E5" s="99"/>
      <c r="F5" s="99"/>
      <c r="G5" s="99"/>
      <c r="H5" s="99"/>
      <c r="I5" s="99"/>
      <c r="J5" s="99"/>
      <c r="K5" s="99"/>
    </row>
    <row r="6" spans="2:11" ht="18" customHeight="1" x14ac:dyDescent="0.25">
      <c r="B6" s="32"/>
      <c r="C6" s="34"/>
      <c r="D6" s="34"/>
      <c r="E6" s="34"/>
      <c r="F6" s="34"/>
      <c r="G6" s="34"/>
      <c r="H6" s="34"/>
      <c r="I6" s="34"/>
      <c r="J6" s="34"/>
    </row>
    <row r="7" spans="2:11" x14ac:dyDescent="0.3">
      <c r="B7" s="110" t="s">
        <v>43</v>
      </c>
      <c r="C7" s="110"/>
      <c r="D7" s="110"/>
      <c r="E7" s="110"/>
      <c r="F7" s="110"/>
      <c r="G7" s="4"/>
      <c r="H7" s="4"/>
      <c r="I7" s="4"/>
      <c r="J7" s="19"/>
    </row>
    <row r="8" spans="2:11" ht="26.4" x14ac:dyDescent="0.3">
      <c r="B8" s="111" t="s">
        <v>6</v>
      </c>
      <c r="C8" s="112"/>
      <c r="D8" s="112"/>
      <c r="E8" s="112"/>
      <c r="F8" s="113"/>
      <c r="G8" s="24" t="s">
        <v>141</v>
      </c>
      <c r="H8" s="1" t="s">
        <v>190</v>
      </c>
      <c r="I8" s="24" t="s">
        <v>189</v>
      </c>
      <c r="J8" s="1" t="s">
        <v>15</v>
      </c>
      <c r="K8" s="1" t="s">
        <v>15</v>
      </c>
    </row>
    <row r="9" spans="2:11" s="27" customFormat="1" ht="11.25" x14ac:dyDescent="0.2">
      <c r="B9" s="104">
        <v>1</v>
      </c>
      <c r="C9" s="104"/>
      <c r="D9" s="104"/>
      <c r="E9" s="104"/>
      <c r="F9" s="105"/>
      <c r="G9" s="26">
        <v>2</v>
      </c>
      <c r="H9" s="25">
        <v>3</v>
      </c>
      <c r="I9" s="25">
        <v>4</v>
      </c>
      <c r="J9" s="25" t="s">
        <v>145</v>
      </c>
      <c r="K9" s="25" t="s">
        <v>146</v>
      </c>
    </row>
    <row r="10" spans="2:11" ht="15" x14ac:dyDescent="0.25">
      <c r="B10" s="106" t="s">
        <v>0</v>
      </c>
      <c r="C10" s="107"/>
      <c r="D10" s="107"/>
      <c r="E10" s="107"/>
      <c r="F10" s="108"/>
      <c r="G10" s="68">
        <f>SUM(G11:G12)</f>
        <v>525769.04</v>
      </c>
      <c r="H10" s="68">
        <f t="shared" ref="H10:I10" si="0">SUM(H11:H12)</f>
        <v>1193810</v>
      </c>
      <c r="I10" s="68">
        <f t="shared" si="0"/>
        <v>564475.19000000006</v>
      </c>
      <c r="J10" s="18">
        <f>ABS((I10/G10)*100)</f>
        <v>107.36181613128078</v>
      </c>
      <c r="K10" s="18">
        <f>ABS((I10/H10)*100)</f>
        <v>47.283503237533616</v>
      </c>
    </row>
    <row r="11" spans="2:11" ht="15" x14ac:dyDescent="0.25">
      <c r="B11" s="109" t="s">
        <v>35</v>
      </c>
      <c r="C11" s="101"/>
      <c r="D11" s="101"/>
      <c r="E11" s="101"/>
      <c r="F11" s="103"/>
      <c r="G11" s="69">
        <v>525769.04</v>
      </c>
      <c r="H11" s="69">
        <v>1193810</v>
      </c>
      <c r="I11" s="69">
        <v>564475.19000000006</v>
      </c>
      <c r="J11" s="31">
        <f t="shared" ref="J11:J16" si="1">ABS((I11/G11)*100)</f>
        <v>107.36181613128078</v>
      </c>
      <c r="K11" s="31">
        <f t="shared" ref="K11:K16" si="2">ABS((I11/H11)*100)</f>
        <v>47.283503237533616</v>
      </c>
    </row>
    <row r="12" spans="2:11" ht="15" x14ac:dyDescent="0.25">
      <c r="B12" s="102" t="s">
        <v>40</v>
      </c>
      <c r="C12" s="103"/>
      <c r="D12" s="103"/>
      <c r="E12" s="103"/>
      <c r="F12" s="103"/>
      <c r="G12" s="69"/>
      <c r="H12" s="69"/>
      <c r="I12" s="69"/>
      <c r="J12" s="31"/>
      <c r="K12" s="31"/>
    </row>
    <row r="13" spans="2:11" ht="15" x14ac:dyDescent="0.25">
      <c r="B13" s="20" t="s">
        <v>1</v>
      </c>
      <c r="C13" s="33"/>
      <c r="D13" s="33"/>
      <c r="E13" s="33"/>
      <c r="F13" s="33"/>
      <c r="G13" s="68">
        <f>SUM(G14:G15)</f>
        <v>419242.74000000005</v>
      </c>
      <c r="H13" s="68">
        <f t="shared" ref="H13:I13" si="3">SUM(H14:H15)</f>
        <v>1198310</v>
      </c>
      <c r="I13" s="68">
        <f t="shared" si="3"/>
        <v>596693.42000000004</v>
      </c>
      <c r="J13" s="18">
        <f t="shared" si="1"/>
        <v>142.32647654196705</v>
      </c>
      <c r="K13" s="18">
        <f t="shared" si="2"/>
        <v>49.79457903213693</v>
      </c>
    </row>
    <row r="14" spans="2:11" ht="15" x14ac:dyDescent="0.25">
      <c r="B14" s="100" t="s">
        <v>36</v>
      </c>
      <c r="C14" s="101"/>
      <c r="D14" s="101"/>
      <c r="E14" s="101"/>
      <c r="F14" s="101"/>
      <c r="G14" s="69">
        <v>414400.4</v>
      </c>
      <c r="H14" s="69">
        <v>1146810</v>
      </c>
      <c r="I14" s="69">
        <v>590102.29</v>
      </c>
      <c r="J14" s="31">
        <f t="shared" si="1"/>
        <v>142.39906380399248</v>
      </c>
      <c r="K14" s="31">
        <f t="shared" si="2"/>
        <v>51.455977014501094</v>
      </c>
    </row>
    <row r="15" spans="2:11" ht="15" x14ac:dyDescent="0.25">
      <c r="B15" s="102" t="s">
        <v>37</v>
      </c>
      <c r="C15" s="103"/>
      <c r="D15" s="103"/>
      <c r="E15" s="103"/>
      <c r="F15" s="103"/>
      <c r="G15" s="69">
        <v>4842.34</v>
      </c>
      <c r="H15" s="69">
        <v>51500</v>
      </c>
      <c r="I15" s="69">
        <v>6591.13</v>
      </c>
      <c r="J15" s="31">
        <f t="shared" si="1"/>
        <v>136.11456444611488</v>
      </c>
      <c r="K15" s="31">
        <f t="shared" si="2"/>
        <v>12.798310679611651</v>
      </c>
    </row>
    <row r="16" spans="2:11" x14ac:dyDescent="0.3">
      <c r="B16" s="114" t="s">
        <v>44</v>
      </c>
      <c r="C16" s="107"/>
      <c r="D16" s="107"/>
      <c r="E16" s="107"/>
      <c r="F16" s="107"/>
      <c r="G16" s="70">
        <f>SUM(G10,-G13)</f>
        <v>106526.29999999999</v>
      </c>
      <c r="H16" s="70">
        <f t="shared" ref="H16:I16" si="4">SUM(H10,-H13)</f>
        <v>-4500</v>
      </c>
      <c r="I16" s="70">
        <f t="shared" si="4"/>
        <v>-32218.229999999981</v>
      </c>
      <c r="J16" s="18">
        <f t="shared" si="1"/>
        <v>30.244390352429384</v>
      </c>
      <c r="K16" s="18">
        <f t="shared" si="2"/>
        <v>715.96066666666627</v>
      </c>
    </row>
    <row r="17" spans="1:42" ht="18" x14ac:dyDescent="0.25">
      <c r="B17" s="2"/>
      <c r="C17" s="15"/>
      <c r="D17" s="15"/>
      <c r="E17" s="15"/>
      <c r="F17" s="15"/>
      <c r="G17" s="15"/>
      <c r="H17" s="15"/>
      <c r="I17" s="16"/>
      <c r="J17" s="16"/>
      <c r="K17" s="16"/>
    </row>
    <row r="18" spans="1:42" ht="18" customHeight="1" x14ac:dyDescent="0.3">
      <c r="B18" s="110" t="s">
        <v>45</v>
      </c>
      <c r="C18" s="110"/>
      <c r="D18" s="110"/>
      <c r="E18" s="110"/>
      <c r="F18" s="110"/>
      <c r="G18" s="15"/>
      <c r="H18" s="15"/>
      <c r="I18" s="16"/>
      <c r="J18" s="16"/>
      <c r="K18" s="16"/>
    </row>
    <row r="19" spans="1:42" ht="26.4" x14ac:dyDescent="0.3">
      <c r="B19" s="111" t="s">
        <v>6</v>
      </c>
      <c r="C19" s="112"/>
      <c r="D19" s="112"/>
      <c r="E19" s="112"/>
      <c r="F19" s="113"/>
      <c r="G19" s="24" t="s">
        <v>141</v>
      </c>
      <c r="H19" s="1" t="s">
        <v>190</v>
      </c>
      <c r="I19" s="24" t="s">
        <v>189</v>
      </c>
      <c r="J19" s="1" t="s">
        <v>15</v>
      </c>
      <c r="K19" s="1" t="s">
        <v>15</v>
      </c>
    </row>
    <row r="20" spans="1:42" s="27" customFormat="1" ht="15" x14ac:dyDescent="0.25">
      <c r="B20" s="104">
        <v>1</v>
      </c>
      <c r="C20" s="104"/>
      <c r="D20" s="104"/>
      <c r="E20" s="104"/>
      <c r="F20" s="105"/>
      <c r="G20" s="26">
        <v>2</v>
      </c>
      <c r="H20" s="25">
        <v>3</v>
      </c>
      <c r="I20" s="25">
        <v>4</v>
      </c>
      <c r="J20" s="25" t="s">
        <v>145</v>
      </c>
      <c r="K20" s="25" t="s">
        <v>146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3">
      <c r="A21" s="27"/>
      <c r="B21" s="109" t="s">
        <v>38</v>
      </c>
      <c r="C21" s="121"/>
      <c r="D21" s="121"/>
      <c r="E21" s="121"/>
      <c r="F21" s="122"/>
      <c r="G21" s="69">
        <v>0</v>
      </c>
      <c r="H21" s="69">
        <v>0</v>
      </c>
      <c r="I21" s="69">
        <v>0</v>
      </c>
      <c r="J21" s="17"/>
      <c r="K21" s="17"/>
    </row>
    <row r="22" spans="1:42" ht="15" x14ac:dyDescent="0.25">
      <c r="A22" s="27"/>
      <c r="B22" s="109" t="s">
        <v>39</v>
      </c>
      <c r="C22" s="101"/>
      <c r="D22" s="101"/>
      <c r="E22" s="101"/>
      <c r="F22" s="101"/>
      <c r="G22" s="69">
        <v>32820.35</v>
      </c>
      <c r="H22" s="69">
        <v>25500</v>
      </c>
      <c r="I22" s="69">
        <v>17448.900000000001</v>
      </c>
      <c r="J22" s="17">
        <f>ABS((I22/G22)*100)</f>
        <v>53.16488093515153</v>
      </c>
      <c r="K22" s="17">
        <f>ABS((I22/H22)*100)</f>
        <v>68.427058823529421</v>
      </c>
    </row>
    <row r="23" spans="1:42" s="35" customFormat="1" ht="15" customHeight="1" x14ac:dyDescent="0.25">
      <c r="A23" s="27"/>
      <c r="B23" s="118" t="s">
        <v>41</v>
      </c>
      <c r="C23" s="119"/>
      <c r="D23" s="119"/>
      <c r="E23" s="119"/>
      <c r="F23" s="120"/>
      <c r="G23" s="68">
        <f>SUM(G21,-G22)</f>
        <v>-32820.35</v>
      </c>
      <c r="H23" s="68">
        <f t="shared" ref="H23:I23" si="5">SUM(H21,-H22)</f>
        <v>-25500</v>
      </c>
      <c r="I23" s="68">
        <f t="shared" si="5"/>
        <v>-17448.900000000001</v>
      </c>
      <c r="J23" s="18">
        <f t="shared" ref="J23:J25" si="6">ABS((I23/G23)*100)</f>
        <v>53.16488093515153</v>
      </c>
      <c r="K23" s="18">
        <f t="shared" ref="K23:K24" si="7">ABS((I23/H23)*100)</f>
        <v>68.427058823529421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5" customFormat="1" ht="15" customHeight="1" x14ac:dyDescent="0.3">
      <c r="A24" s="27"/>
      <c r="B24" s="106" t="s">
        <v>46</v>
      </c>
      <c r="C24" s="116"/>
      <c r="D24" s="116"/>
      <c r="E24" s="116"/>
      <c r="F24" s="117"/>
      <c r="G24" s="71">
        <v>83472.209999999992</v>
      </c>
      <c r="H24" s="71">
        <v>30000</v>
      </c>
      <c r="I24" s="71">
        <v>102436.37</v>
      </c>
      <c r="J24" s="18">
        <f t="shared" si="6"/>
        <v>122.71913011528028</v>
      </c>
      <c r="K24" s="18">
        <f t="shared" si="7"/>
        <v>341.45456666666666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3">
      <c r="A25" s="27"/>
      <c r="B25" s="114" t="s">
        <v>47</v>
      </c>
      <c r="C25" s="107"/>
      <c r="D25" s="107"/>
      <c r="E25" s="107"/>
      <c r="F25" s="107"/>
      <c r="G25" s="71">
        <f>SUM(G16,G23,G24)</f>
        <v>157178.15999999997</v>
      </c>
      <c r="H25" s="71">
        <f t="shared" ref="H25:I25" si="8">SUM(H16,H23,H24)</f>
        <v>0</v>
      </c>
      <c r="I25" s="71">
        <f t="shared" si="8"/>
        <v>52769.240000000013</v>
      </c>
      <c r="J25" s="18">
        <f t="shared" si="6"/>
        <v>33.572883153740968</v>
      </c>
      <c r="K25" s="18">
        <v>0</v>
      </c>
    </row>
    <row r="26" spans="1:42" ht="15.75" x14ac:dyDescent="0.25">
      <c r="B26" s="12"/>
      <c r="C26" s="13"/>
      <c r="D26" s="13"/>
      <c r="E26" s="13"/>
      <c r="F26" s="13"/>
      <c r="G26" s="14"/>
      <c r="H26" s="14"/>
      <c r="I26" s="14"/>
      <c r="J26" s="14"/>
    </row>
    <row r="27" spans="1:42" ht="15.75" x14ac:dyDescent="0.25">
      <c r="B27" s="12"/>
      <c r="C27" s="13"/>
      <c r="D27" s="13"/>
      <c r="E27" s="13"/>
      <c r="F27" s="13"/>
      <c r="G27" s="14"/>
      <c r="H27" s="14"/>
      <c r="I27" s="14"/>
      <c r="J27" s="14"/>
    </row>
  </sheetData>
  <mergeCells count="21"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8:F18"/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  <ignoredErrors>
    <ignoredError sqref="G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topLeftCell="A33" workbookViewId="0">
      <selection activeCell="I80" sqref="I8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9" width="25.33203125" customWidth="1"/>
    <col min="10" max="11" width="15.664062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3">
      <c r="B2" s="99" t="s">
        <v>11</v>
      </c>
      <c r="C2" s="99"/>
      <c r="D2" s="99"/>
      <c r="E2" s="99"/>
      <c r="F2" s="99"/>
      <c r="G2" s="99"/>
      <c r="H2" s="99"/>
      <c r="I2" s="99"/>
      <c r="J2" s="99"/>
      <c r="K2" s="99"/>
    </row>
    <row r="3" spans="2:11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3">
      <c r="B4" s="99" t="s">
        <v>48</v>
      </c>
      <c r="C4" s="99"/>
      <c r="D4" s="99"/>
      <c r="E4" s="99"/>
      <c r="F4" s="99"/>
      <c r="G4" s="99"/>
      <c r="H4" s="99"/>
      <c r="I4" s="99"/>
      <c r="J4" s="99"/>
      <c r="K4" s="99"/>
    </row>
    <row r="5" spans="2:11" ht="18" x14ac:dyDescent="0.25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3">
      <c r="B6" s="99" t="s">
        <v>16</v>
      </c>
      <c r="C6" s="99"/>
      <c r="D6" s="99"/>
      <c r="E6" s="99"/>
      <c r="F6" s="99"/>
      <c r="G6" s="99"/>
      <c r="H6" s="99"/>
      <c r="I6" s="99"/>
      <c r="J6" s="99"/>
      <c r="K6" s="99"/>
    </row>
    <row r="7" spans="2:11" ht="18" x14ac:dyDescent="0.25">
      <c r="B7" s="2"/>
      <c r="C7" s="2"/>
      <c r="D7" s="2"/>
      <c r="E7" s="2"/>
      <c r="F7" s="2"/>
      <c r="G7" s="2"/>
      <c r="H7" s="2"/>
      <c r="I7" s="3"/>
      <c r="J7" s="3"/>
    </row>
    <row r="8" spans="2:11" ht="26.4" x14ac:dyDescent="0.3">
      <c r="B8" s="123" t="s">
        <v>6</v>
      </c>
      <c r="C8" s="124"/>
      <c r="D8" s="124"/>
      <c r="E8" s="124"/>
      <c r="F8" s="125"/>
      <c r="G8" s="36" t="s">
        <v>141</v>
      </c>
      <c r="H8" s="36" t="s">
        <v>190</v>
      </c>
      <c r="I8" s="36" t="s">
        <v>189</v>
      </c>
      <c r="J8" s="36" t="s">
        <v>15</v>
      </c>
      <c r="K8" s="36" t="s">
        <v>15</v>
      </c>
    </row>
    <row r="9" spans="2:11" ht="16.5" customHeight="1" x14ac:dyDescent="0.25">
      <c r="B9" s="123">
        <v>1</v>
      </c>
      <c r="C9" s="124"/>
      <c r="D9" s="124"/>
      <c r="E9" s="124"/>
      <c r="F9" s="125"/>
      <c r="G9" s="36">
        <v>2</v>
      </c>
      <c r="H9" s="36">
        <v>3</v>
      </c>
      <c r="I9" s="36">
        <v>4</v>
      </c>
      <c r="J9" s="36" t="s">
        <v>145</v>
      </c>
      <c r="K9" s="36" t="s">
        <v>146</v>
      </c>
    </row>
    <row r="10" spans="2:11" x14ac:dyDescent="0.3">
      <c r="B10" s="6"/>
      <c r="C10" s="6"/>
      <c r="D10" s="6"/>
      <c r="E10" s="6"/>
      <c r="F10" s="6" t="s">
        <v>144</v>
      </c>
      <c r="G10" s="73">
        <f>SUM(G11,G28)</f>
        <v>609241.25</v>
      </c>
      <c r="H10" s="73">
        <f>SUM(H11,H28)</f>
        <v>1223810</v>
      </c>
      <c r="I10" s="73">
        <f>SUM(I11,I28)</f>
        <v>666911.56000000006</v>
      </c>
      <c r="J10" s="83">
        <f>ABS((I10/G10)*100)</f>
        <v>109.46592339241639</v>
      </c>
      <c r="K10" s="83">
        <f>ABS((I10/H10)*100)</f>
        <v>54.49469770634331</v>
      </c>
    </row>
    <row r="11" spans="2:11" ht="15.75" customHeight="1" x14ac:dyDescent="0.25">
      <c r="B11" s="50">
        <v>6</v>
      </c>
      <c r="C11" s="50"/>
      <c r="D11" s="50"/>
      <c r="E11" s="50"/>
      <c r="F11" s="50" t="s">
        <v>2</v>
      </c>
      <c r="G11" s="73">
        <f>SUM(G12,G15,G18,G23)</f>
        <v>525769.04</v>
      </c>
      <c r="H11" s="73">
        <f>SUM(H12,H15,H18,H23)</f>
        <v>1193810</v>
      </c>
      <c r="I11" s="73">
        <f>SUM(I12,I15,I18,I23)</f>
        <v>564475.19000000006</v>
      </c>
      <c r="J11" s="83">
        <f t="shared" ref="J11:J30" si="0">ABS((I11/G11)*100)</f>
        <v>107.36181613128078</v>
      </c>
      <c r="K11" s="83">
        <f t="shared" ref="K11:K30" si="1">ABS((I11/H11)*100)</f>
        <v>47.283503237533616</v>
      </c>
    </row>
    <row r="12" spans="2:11" ht="26.4" x14ac:dyDescent="0.3">
      <c r="B12" s="6"/>
      <c r="C12" s="10">
        <v>63</v>
      </c>
      <c r="D12" s="10"/>
      <c r="E12" s="10"/>
      <c r="F12" s="10" t="s">
        <v>17</v>
      </c>
      <c r="G12" s="73">
        <f>SUM(G13)</f>
        <v>88621.4</v>
      </c>
      <c r="H12" s="73">
        <f t="shared" ref="H12:I12" si="2">SUM(H13)</f>
        <v>54000</v>
      </c>
      <c r="I12" s="73">
        <f t="shared" si="2"/>
        <v>48901.57</v>
      </c>
      <c r="J12" s="83">
        <f t="shared" si="0"/>
        <v>55.180317620800402</v>
      </c>
      <c r="K12" s="83">
        <f t="shared" si="1"/>
        <v>90.558462962962963</v>
      </c>
    </row>
    <row r="13" spans="2:11" ht="26.4" x14ac:dyDescent="0.3">
      <c r="B13" s="7"/>
      <c r="C13" s="7"/>
      <c r="D13" s="8">
        <v>636</v>
      </c>
      <c r="E13" s="8"/>
      <c r="F13" s="11" t="s">
        <v>64</v>
      </c>
      <c r="G13" s="76">
        <f>SUM(G14)</f>
        <v>88621.4</v>
      </c>
      <c r="H13" s="76">
        <f t="shared" ref="H13:I13" si="3">SUM(H14)</f>
        <v>54000</v>
      </c>
      <c r="I13" s="76">
        <f t="shared" si="3"/>
        <v>48901.57</v>
      </c>
      <c r="J13" s="84">
        <f t="shared" si="0"/>
        <v>55.180317620800402</v>
      </c>
      <c r="K13" s="84">
        <f t="shared" si="1"/>
        <v>90.558462962962963</v>
      </c>
    </row>
    <row r="14" spans="2:11" s="45" customFormat="1" ht="24.75" customHeight="1" x14ac:dyDescent="0.25">
      <c r="B14" s="43"/>
      <c r="C14" s="43"/>
      <c r="D14" s="44"/>
      <c r="E14" s="43">
        <v>6361</v>
      </c>
      <c r="F14" s="43" t="s">
        <v>51</v>
      </c>
      <c r="G14" s="81">
        <v>88621.4</v>
      </c>
      <c r="H14" s="82">
        <v>54000</v>
      </c>
      <c r="I14" s="81">
        <v>48901.57</v>
      </c>
      <c r="J14" s="84">
        <f t="shared" si="0"/>
        <v>55.180317620800402</v>
      </c>
      <c r="K14" s="84">
        <f t="shared" si="1"/>
        <v>90.558462962962963</v>
      </c>
    </row>
    <row r="15" spans="2:11" s="45" customFormat="1" ht="24.75" customHeight="1" x14ac:dyDescent="0.2">
      <c r="B15" s="43"/>
      <c r="C15" s="43">
        <v>64</v>
      </c>
      <c r="D15" s="44"/>
      <c r="E15" s="43"/>
      <c r="F15" s="43" t="s">
        <v>52</v>
      </c>
      <c r="G15" s="81">
        <f>SUM(G16)</f>
        <v>0.37</v>
      </c>
      <c r="H15" s="81">
        <f t="shared" ref="H15:I16" si="4">SUM(H16)</f>
        <v>10</v>
      </c>
      <c r="I15" s="81">
        <f t="shared" si="4"/>
        <v>0.59</v>
      </c>
      <c r="J15" s="84">
        <f t="shared" si="0"/>
        <v>159.45945945945945</v>
      </c>
      <c r="K15" s="84">
        <f t="shared" si="1"/>
        <v>5.8999999999999995</v>
      </c>
    </row>
    <row r="16" spans="2:11" s="45" customFormat="1" ht="24.75" customHeight="1" x14ac:dyDescent="0.2">
      <c r="B16" s="43"/>
      <c r="C16" s="43"/>
      <c r="D16" s="44">
        <v>641</v>
      </c>
      <c r="E16" s="43"/>
      <c r="F16" s="44" t="s">
        <v>53</v>
      </c>
      <c r="G16" s="81">
        <f>SUM(G17)</f>
        <v>0.37</v>
      </c>
      <c r="H16" s="81">
        <f t="shared" si="4"/>
        <v>10</v>
      </c>
      <c r="I16" s="81">
        <f t="shared" si="4"/>
        <v>0.59</v>
      </c>
      <c r="J16" s="84">
        <f t="shared" si="0"/>
        <v>159.45945945945945</v>
      </c>
      <c r="K16" s="84">
        <f t="shared" si="1"/>
        <v>5.8999999999999995</v>
      </c>
    </row>
    <row r="17" spans="2:11" s="45" customFormat="1" ht="24.75" customHeight="1" x14ac:dyDescent="0.25">
      <c r="B17" s="43"/>
      <c r="C17" s="43"/>
      <c r="D17" s="44"/>
      <c r="E17" s="43">
        <v>6413</v>
      </c>
      <c r="F17" s="43" t="s">
        <v>54</v>
      </c>
      <c r="G17" s="81">
        <v>0.37</v>
      </c>
      <c r="H17" s="82">
        <v>10</v>
      </c>
      <c r="I17" s="81">
        <v>0.59</v>
      </c>
      <c r="J17" s="84">
        <f t="shared" si="0"/>
        <v>159.45945945945945</v>
      </c>
      <c r="K17" s="84">
        <f t="shared" si="1"/>
        <v>5.8999999999999995</v>
      </c>
    </row>
    <row r="18" spans="2:11" ht="26.4" x14ac:dyDescent="0.3">
      <c r="B18" s="7"/>
      <c r="C18" s="7">
        <v>66</v>
      </c>
      <c r="D18" s="8"/>
      <c r="E18" s="8"/>
      <c r="F18" s="10" t="s">
        <v>18</v>
      </c>
      <c r="G18" s="73">
        <f>SUM(G19,G21)</f>
        <v>10378.89</v>
      </c>
      <c r="H18" s="73">
        <f t="shared" ref="H18:I18" si="5">SUM(H19,H21)</f>
        <v>20500</v>
      </c>
      <c r="I18" s="73">
        <f t="shared" si="5"/>
        <v>9435.1200000000008</v>
      </c>
      <c r="J18" s="83">
        <f t="shared" si="0"/>
        <v>90.90683107731175</v>
      </c>
      <c r="K18" s="83">
        <f t="shared" si="1"/>
        <v>46.024975609756105</v>
      </c>
    </row>
    <row r="19" spans="2:11" ht="26.4" x14ac:dyDescent="0.3">
      <c r="B19" s="7"/>
      <c r="C19" s="23"/>
      <c r="D19" s="8">
        <v>661</v>
      </c>
      <c r="E19" s="8"/>
      <c r="F19" s="46" t="s">
        <v>19</v>
      </c>
      <c r="G19" s="76">
        <f>SUM(G20)</f>
        <v>10378.89</v>
      </c>
      <c r="H19" s="76">
        <f t="shared" ref="H19:I19" si="6">SUM(H20)</f>
        <v>20000</v>
      </c>
      <c r="I19" s="76">
        <f t="shared" si="6"/>
        <v>9435.1200000000008</v>
      </c>
      <c r="J19" s="84">
        <f t="shared" si="0"/>
        <v>90.90683107731175</v>
      </c>
      <c r="K19" s="84">
        <f t="shared" si="1"/>
        <v>47.175600000000003</v>
      </c>
    </row>
    <row r="20" spans="2:11" x14ac:dyDescent="0.3">
      <c r="B20" s="7"/>
      <c r="C20" s="23"/>
      <c r="D20" s="8"/>
      <c r="E20" s="7">
        <v>6615</v>
      </c>
      <c r="F20" s="10" t="s">
        <v>55</v>
      </c>
      <c r="G20" s="77">
        <v>10378.89</v>
      </c>
      <c r="H20" s="74">
        <v>20000</v>
      </c>
      <c r="I20" s="77">
        <v>9435.1200000000008</v>
      </c>
      <c r="J20" s="84">
        <f t="shared" si="0"/>
        <v>90.90683107731175</v>
      </c>
      <c r="K20" s="84">
        <f t="shared" si="1"/>
        <v>47.175600000000003</v>
      </c>
    </row>
    <row r="21" spans="2:11" ht="26.4" x14ac:dyDescent="0.3">
      <c r="B21" s="7"/>
      <c r="C21" s="23"/>
      <c r="D21" s="8">
        <v>663</v>
      </c>
      <c r="E21" s="8"/>
      <c r="F21" s="46" t="s">
        <v>61</v>
      </c>
      <c r="G21" s="76">
        <f>SUM(G22)</f>
        <v>0</v>
      </c>
      <c r="H21" s="76">
        <f t="shared" ref="H21:I21" si="7">SUM(H22)</f>
        <v>500</v>
      </c>
      <c r="I21" s="76">
        <f t="shared" si="7"/>
        <v>0</v>
      </c>
      <c r="J21" s="84">
        <v>0</v>
      </c>
      <c r="K21" s="84">
        <f t="shared" si="1"/>
        <v>0</v>
      </c>
    </row>
    <row r="22" spans="2:11" x14ac:dyDescent="0.3">
      <c r="B22" s="7"/>
      <c r="C22" s="23"/>
      <c r="D22" s="8"/>
      <c r="E22" s="7">
        <v>6631</v>
      </c>
      <c r="F22" s="10" t="s">
        <v>62</v>
      </c>
      <c r="G22" s="77">
        <v>0</v>
      </c>
      <c r="H22" s="74">
        <v>500</v>
      </c>
      <c r="I22" s="77">
        <v>0</v>
      </c>
      <c r="J22" s="84">
        <v>0</v>
      </c>
      <c r="K22" s="84">
        <f t="shared" si="1"/>
        <v>0</v>
      </c>
    </row>
    <row r="23" spans="2:11" x14ac:dyDescent="0.3">
      <c r="B23" s="7"/>
      <c r="C23" s="7">
        <v>67</v>
      </c>
      <c r="D23" s="8"/>
      <c r="E23" s="7"/>
      <c r="F23" s="10" t="s">
        <v>57</v>
      </c>
      <c r="G23" s="73">
        <f>SUM(G24)</f>
        <v>426768.38</v>
      </c>
      <c r="H23" s="73">
        <f t="shared" ref="H23:I23" si="8">SUM(H24)</f>
        <v>1119300</v>
      </c>
      <c r="I23" s="73">
        <f t="shared" si="8"/>
        <v>506137.91000000003</v>
      </c>
      <c r="J23" s="83">
        <f t="shared" si="0"/>
        <v>118.59780005257186</v>
      </c>
      <c r="K23" s="83">
        <f t="shared" si="1"/>
        <v>45.21914678817118</v>
      </c>
    </row>
    <row r="24" spans="2:11" ht="26.4" x14ac:dyDescent="0.3">
      <c r="B24" s="7"/>
      <c r="C24" s="23"/>
      <c r="D24" s="8">
        <v>671</v>
      </c>
      <c r="E24" s="8"/>
      <c r="F24" s="46" t="s">
        <v>56</v>
      </c>
      <c r="G24" s="76">
        <f>SUM(G25:G27)</f>
        <v>426768.38</v>
      </c>
      <c r="H24" s="76">
        <f t="shared" ref="H24:I24" si="9">SUM(H25:H27)</f>
        <v>1119300</v>
      </c>
      <c r="I24" s="76">
        <f t="shared" si="9"/>
        <v>506137.91000000003</v>
      </c>
      <c r="J24" s="84">
        <f t="shared" si="0"/>
        <v>118.59780005257186</v>
      </c>
      <c r="K24" s="84">
        <f t="shared" si="1"/>
        <v>45.21914678817118</v>
      </c>
    </row>
    <row r="25" spans="2:11" ht="26.4" x14ac:dyDescent="0.3">
      <c r="B25" s="7"/>
      <c r="C25" s="7"/>
      <c r="D25" s="8"/>
      <c r="E25" s="7">
        <v>6711</v>
      </c>
      <c r="F25" s="10" t="s">
        <v>58</v>
      </c>
      <c r="G25" s="77">
        <v>396403.75</v>
      </c>
      <c r="H25" s="74">
        <v>1080300</v>
      </c>
      <c r="I25" s="77">
        <v>487863.03</v>
      </c>
      <c r="J25" s="84">
        <f t="shared" si="0"/>
        <v>123.07225398347015</v>
      </c>
      <c r="K25" s="84">
        <f t="shared" si="1"/>
        <v>45.159958344904197</v>
      </c>
    </row>
    <row r="26" spans="2:11" ht="26.4" x14ac:dyDescent="0.3">
      <c r="B26" s="7"/>
      <c r="C26" s="7"/>
      <c r="D26" s="8"/>
      <c r="E26" s="7">
        <v>6712</v>
      </c>
      <c r="F26" s="10" t="s">
        <v>59</v>
      </c>
      <c r="G26" s="77">
        <v>3055</v>
      </c>
      <c r="H26" s="74">
        <v>13500</v>
      </c>
      <c r="I26" s="77">
        <v>3858.75</v>
      </c>
      <c r="J26" s="84">
        <f t="shared" si="0"/>
        <v>126.30932896890343</v>
      </c>
      <c r="K26" s="84">
        <f t="shared" si="1"/>
        <v>28.583333333333332</v>
      </c>
    </row>
    <row r="27" spans="2:11" ht="26.4" x14ac:dyDescent="0.3">
      <c r="B27" s="7"/>
      <c r="C27" s="7"/>
      <c r="D27" s="8"/>
      <c r="E27" s="7">
        <v>6714</v>
      </c>
      <c r="F27" s="10" t="s">
        <v>60</v>
      </c>
      <c r="G27" s="77">
        <v>27309.63</v>
      </c>
      <c r="H27" s="74">
        <v>25500</v>
      </c>
      <c r="I27" s="77">
        <v>14416.13</v>
      </c>
      <c r="J27" s="84">
        <f t="shared" si="0"/>
        <v>52.787716274442374</v>
      </c>
      <c r="K27" s="84">
        <f t="shared" si="1"/>
        <v>56.533843137254905</v>
      </c>
    </row>
    <row r="28" spans="2:11" x14ac:dyDescent="0.3">
      <c r="B28" s="7"/>
      <c r="C28" s="7">
        <v>92</v>
      </c>
      <c r="D28" s="8"/>
      <c r="E28" s="7"/>
      <c r="F28" s="10" t="s">
        <v>143</v>
      </c>
      <c r="G28" s="73">
        <f>SUM(G29)</f>
        <v>83472.209999999992</v>
      </c>
      <c r="H28" s="73">
        <f t="shared" ref="H28:I29" si="10">SUM(H29)</f>
        <v>30000</v>
      </c>
      <c r="I28" s="73">
        <f t="shared" si="10"/>
        <v>102436.37</v>
      </c>
      <c r="J28" s="83">
        <f t="shared" si="0"/>
        <v>122.71913011528028</v>
      </c>
      <c r="K28" s="83">
        <f t="shared" si="1"/>
        <v>341.45456666666666</v>
      </c>
    </row>
    <row r="29" spans="2:11" x14ac:dyDescent="0.3">
      <c r="B29" s="7"/>
      <c r="C29" s="7"/>
      <c r="D29" s="8">
        <v>922</v>
      </c>
      <c r="E29" s="7"/>
      <c r="F29" s="46" t="s">
        <v>143</v>
      </c>
      <c r="G29" s="76">
        <f>SUM(G30)</f>
        <v>83472.209999999992</v>
      </c>
      <c r="H29" s="76">
        <f t="shared" si="10"/>
        <v>30000</v>
      </c>
      <c r="I29" s="76">
        <f t="shared" si="10"/>
        <v>102436.37</v>
      </c>
      <c r="J29" s="84">
        <f t="shared" si="0"/>
        <v>122.71913011528028</v>
      </c>
      <c r="K29" s="84">
        <f t="shared" si="1"/>
        <v>341.45456666666666</v>
      </c>
    </row>
    <row r="30" spans="2:11" x14ac:dyDescent="0.3">
      <c r="B30" s="7"/>
      <c r="C30" s="7"/>
      <c r="D30" s="8"/>
      <c r="E30" s="7">
        <v>9221</v>
      </c>
      <c r="F30" s="10" t="s">
        <v>143</v>
      </c>
      <c r="G30" s="77">
        <v>83472.209999999992</v>
      </c>
      <c r="H30" s="74">
        <v>30000</v>
      </c>
      <c r="I30" s="77">
        <v>102436.37</v>
      </c>
      <c r="J30" s="84">
        <f t="shared" si="0"/>
        <v>122.71913011528028</v>
      </c>
      <c r="K30" s="84">
        <f t="shared" si="1"/>
        <v>341.45456666666666</v>
      </c>
    </row>
    <row r="31" spans="2:11" ht="15.75" customHeight="1" x14ac:dyDescent="0.25">
      <c r="B31" s="2"/>
      <c r="C31" s="2"/>
      <c r="D31" s="2"/>
      <c r="E31" s="2"/>
      <c r="F31" s="2"/>
      <c r="G31" s="2"/>
      <c r="H31" s="2"/>
      <c r="I31" s="3"/>
      <c r="J31" s="3"/>
      <c r="K31" s="3"/>
    </row>
    <row r="32" spans="2:11" ht="26.4" x14ac:dyDescent="0.3">
      <c r="B32" s="123" t="s">
        <v>6</v>
      </c>
      <c r="C32" s="124"/>
      <c r="D32" s="124"/>
      <c r="E32" s="124"/>
      <c r="F32" s="125"/>
      <c r="G32" s="36" t="s">
        <v>141</v>
      </c>
      <c r="H32" s="36" t="s">
        <v>190</v>
      </c>
      <c r="I32" s="36" t="s">
        <v>189</v>
      </c>
      <c r="J32" s="36" t="s">
        <v>15</v>
      </c>
      <c r="K32" s="36" t="s">
        <v>15</v>
      </c>
    </row>
    <row r="33" spans="2:11" ht="12.75" customHeight="1" x14ac:dyDescent="0.25">
      <c r="B33" s="123">
        <v>1</v>
      </c>
      <c r="C33" s="124"/>
      <c r="D33" s="124"/>
      <c r="E33" s="124"/>
      <c r="F33" s="125"/>
      <c r="G33" s="36">
        <v>2</v>
      </c>
      <c r="H33" s="36">
        <v>3</v>
      </c>
      <c r="I33" s="36">
        <v>4</v>
      </c>
      <c r="J33" s="36" t="s">
        <v>145</v>
      </c>
      <c r="K33" s="36" t="s">
        <v>146</v>
      </c>
    </row>
    <row r="34" spans="2:11" ht="15" x14ac:dyDescent="0.25">
      <c r="B34" s="50"/>
      <c r="C34" s="50"/>
      <c r="D34" s="50"/>
      <c r="E34" s="50"/>
      <c r="F34" s="50" t="s">
        <v>7</v>
      </c>
      <c r="G34" s="72">
        <f>SUM(G35,G75)</f>
        <v>419242.74000000005</v>
      </c>
      <c r="H34" s="72">
        <f t="shared" ref="H34:I34" si="11">SUM(H35,H75)</f>
        <v>1198310</v>
      </c>
      <c r="I34" s="72">
        <f t="shared" si="11"/>
        <v>596693.42000000004</v>
      </c>
      <c r="J34" s="47">
        <f t="shared" ref="J34:J80" si="12">ABS((I34/G34)*100)</f>
        <v>142.32647654196705</v>
      </c>
      <c r="K34" s="83">
        <f t="shared" ref="K34:K81" si="13">ABS((I34/H34)*100)</f>
        <v>49.79457903213693</v>
      </c>
    </row>
    <row r="35" spans="2:11" ht="15" x14ac:dyDescent="0.25">
      <c r="B35" s="50">
        <v>3</v>
      </c>
      <c r="C35" s="50"/>
      <c r="D35" s="50"/>
      <c r="E35" s="50"/>
      <c r="F35" s="50" t="s">
        <v>3</v>
      </c>
      <c r="G35" s="72">
        <f>SUM(G36,G44,G69)</f>
        <v>414400.4</v>
      </c>
      <c r="H35" s="72">
        <f t="shared" ref="H35:I35" si="14">SUM(H36,H44,H69)</f>
        <v>1146810</v>
      </c>
      <c r="I35" s="72">
        <f t="shared" si="14"/>
        <v>590102.29</v>
      </c>
      <c r="J35" s="47">
        <f t="shared" si="12"/>
        <v>142.39906380399248</v>
      </c>
      <c r="K35" s="83">
        <f t="shared" si="13"/>
        <v>51.455977014501094</v>
      </c>
    </row>
    <row r="36" spans="2:11" ht="15" x14ac:dyDescent="0.25">
      <c r="B36" s="6"/>
      <c r="C36" s="10">
        <v>31</v>
      </c>
      <c r="D36" s="10"/>
      <c r="E36" s="10"/>
      <c r="F36" s="10" t="s">
        <v>4</v>
      </c>
      <c r="G36" s="72">
        <f>SUM(G37,G39,G41)</f>
        <v>360640.72000000003</v>
      </c>
      <c r="H36" s="72">
        <f t="shared" ref="H36:I36" si="15">SUM(H37,H39,H41)</f>
        <v>985700</v>
      </c>
      <c r="I36" s="72">
        <f t="shared" si="15"/>
        <v>537003.39</v>
      </c>
      <c r="J36" s="47">
        <f t="shared" si="12"/>
        <v>148.90259480404765</v>
      </c>
      <c r="K36" s="83">
        <f t="shared" si="13"/>
        <v>54.47939433904839</v>
      </c>
    </row>
    <row r="37" spans="2:11" x14ac:dyDescent="0.3">
      <c r="B37" s="8"/>
      <c r="C37" s="8"/>
      <c r="D37" s="8">
        <v>311</v>
      </c>
      <c r="E37" s="8"/>
      <c r="F37" s="8" t="s">
        <v>20</v>
      </c>
      <c r="G37" s="75">
        <f>SUM(G38)</f>
        <v>285706.34000000003</v>
      </c>
      <c r="H37" s="75">
        <f t="shared" ref="H37:I37" si="16">SUM(H38)</f>
        <v>756000</v>
      </c>
      <c r="I37" s="75">
        <f t="shared" si="16"/>
        <v>426666.96</v>
      </c>
      <c r="J37" s="48">
        <f t="shared" si="12"/>
        <v>149.33758907835227</v>
      </c>
      <c r="K37" s="84">
        <f t="shared" si="13"/>
        <v>56.437428571428569</v>
      </c>
    </row>
    <row r="38" spans="2:11" x14ac:dyDescent="0.3">
      <c r="B38" s="7"/>
      <c r="C38" s="7"/>
      <c r="D38" s="7"/>
      <c r="E38" s="7">
        <v>3111</v>
      </c>
      <c r="F38" s="7" t="s">
        <v>21</v>
      </c>
      <c r="G38" s="77">
        <v>285706.34000000003</v>
      </c>
      <c r="H38" s="74">
        <v>756000</v>
      </c>
      <c r="I38" s="77">
        <v>426666.96</v>
      </c>
      <c r="J38" s="48">
        <f t="shared" si="12"/>
        <v>149.33758907835227</v>
      </c>
      <c r="K38" s="84">
        <f t="shared" si="13"/>
        <v>56.437428571428569</v>
      </c>
    </row>
    <row r="39" spans="2:11" ht="15" x14ac:dyDescent="0.25">
      <c r="B39" s="8"/>
      <c r="C39" s="8"/>
      <c r="D39" s="8">
        <v>312</v>
      </c>
      <c r="E39" s="8"/>
      <c r="F39" s="8" t="s">
        <v>65</v>
      </c>
      <c r="G39" s="75">
        <f>SUM(G40)</f>
        <v>11006.87</v>
      </c>
      <c r="H39" s="75">
        <f t="shared" ref="H39:I39" si="17">SUM(H40)</f>
        <v>47000</v>
      </c>
      <c r="I39" s="75">
        <f t="shared" si="17"/>
        <v>13500</v>
      </c>
      <c r="J39" s="48">
        <f t="shared" si="12"/>
        <v>122.65067180769826</v>
      </c>
      <c r="K39" s="84">
        <f t="shared" si="13"/>
        <v>28.723404255319153</v>
      </c>
    </row>
    <row r="40" spans="2:11" ht="15" x14ac:dyDescent="0.25">
      <c r="B40" s="7"/>
      <c r="C40" s="7"/>
      <c r="D40" s="7"/>
      <c r="E40" s="7">
        <v>3121</v>
      </c>
      <c r="F40" s="7" t="s">
        <v>65</v>
      </c>
      <c r="G40" s="77">
        <v>11006.87</v>
      </c>
      <c r="H40" s="74">
        <v>47000</v>
      </c>
      <c r="I40" s="77">
        <v>13500</v>
      </c>
      <c r="J40" s="48">
        <f t="shared" si="12"/>
        <v>122.65067180769826</v>
      </c>
      <c r="K40" s="84">
        <f t="shared" si="13"/>
        <v>28.723404255319153</v>
      </c>
    </row>
    <row r="41" spans="2:11" x14ac:dyDescent="0.3">
      <c r="B41" s="8"/>
      <c r="C41" s="8"/>
      <c r="D41" s="8">
        <v>313</v>
      </c>
      <c r="E41" s="8"/>
      <c r="F41" s="8" t="s">
        <v>66</v>
      </c>
      <c r="G41" s="75">
        <f>SUM(G42:G43)</f>
        <v>63927.51</v>
      </c>
      <c r="H41" s="75">
        <f t="shared" ref="H41:I41" si="18">SUM(H42:H43)</f>
        <v>182700</v>
      </c>
      <c r="I41" s="75">
        <f t="shared" si="18"/>
        <v>96836.43</v>
      </c>
      <c r="J41" s="48">
        <f t="shared" si="12"/>
        <v>151.47849493903328</v>
      </c>
      <c r="K41" s="84">
        <f t="shared" si="13"/>
        <v>53.002972085385878</v>
      </c>
    </row>
    <row r="42" spans="2:11" ht="15" x14ac:dyDescent="0.25">
      <c r="B42" s="7"/>
      <c r="C42" s="7"/>
      <c r="D42" s="7"/>
      <c r="E42" s="7">
        <v>3131</v>
      </c>
      <c r="F42" s="7" t="s">
        <v>67</v>
      </c>
      <c r="G42" s="77">
        <v>21798.959999999999</v>
      </c>
      <c r="H42" s="74">
        <v>58700</v>
      </c>
      <c r="I42" s="77">
        <v>32453.3</v>
      </c>
      <c r="J42" s="48">
        <f t="shared" si="12"/>
        <v>148.87545093894389</v>
      </c>
      <c r="K42" s="84">
        <f t="shared" si="13"/>
        <v>55.28671209540034</v>
      </c>
    </row>
    <row r="43" spans="2:11" ht="15" x14ac:dyDescent="0.25">
      <c r="B43" s="7"/>
      <c r="C43" s="7"/>
      <c r="D43" s="7"/>
      <c r="E43" s="7">
        <v>3132</v>
      </c>
      <c r="F43" s="7" t="s">
        <v>68</v>
      </c>
      <c r="G43" s="77">
        <v>42128.55</v>
      </c>
      <c r="H43" s="74">
        <v>124000</v>
      </c>
      <c r="I43" s="77">
        <v>64383.13</v>
      </c>
      <c r="J43" s="48">
        <f t="shared" si="12"/>
        <v>152.82541174571637</v>
      </c>
      <c r="K43" s="84">
        <f t="shared" si="13"/>
        <v>51.921879032258069</v>
      </c>
    </row>
    <row r="44" spans="2:11" ht="15" x14ac:dyDescent="0.25">
      <c r="B44" s="7"/>
      <c r="C44" s="7">
        <v>32</v>
      </c>
      <c r="D44" s="8"/>
      <c r="E44" s="8"/>
      <c r="F44" s="7" t="s">
        <v>12</v>
      </c>
      <c r="G44" s="72">
        <f>SUM(G45,G49,G55,G63)</f>
        <v>52010.170000000006</v>
      </c>
      <c r="H44" s="72">
        <f t="shared" ref="H44:I44" si="19">SUM(H45,H49,H55,H63)</f>
        <v>159710</v>
      </c>
      <c r="I44" s="72">
        <f t="shared" si="19"/>
        <v>52395.97</v>
      </c>
      <c r="J44" s="47">
        <f t="shared" si="12"/>
        <v>100.74177800226379</v>
      </c>
      <c r="K44" s="83">
        <f t="shared" si="13"/>
        <v>32.806943835702214</v>
      </c>
    </row>
    <row r="45" spans="2:11" x14ac:dyDescent="0.3">
      <c r="B45" s="8"/>
      <c r="C45" s="8"/>
      <c r="D45" s="8">
        <v>321</v>
      </c>
      <c r="E45" s="8"/>
      <c r="F45" s="8" t="s">
        <v>22</v>
      </c>
      <c r="G45" s="75">
        <f>SUM(G46:G48)</f>
        <v>3695.87</v>
      </c>
      <c r="H45" s="75">
        <f t="shared" ref="H45:I45" si="20">SUM(H46:H48)</f>
        <v>7100</v>
      </c>
      <c r="I45" s="75">
        <f t="shared" si="20"/>
        <v>3019.49</v>
      </c>
      <c r="J45" s="48">
        <f t="shared" si="12"/>
        <v>81.699031621783234</v>
      </c>
      <c r="K45" s="84">
        <f t="shared" si="13"/>
        <v>42.528028169014078</v>
      </c>
    </row>
    <row r="46" spans="2:11" x14ac:dyDescent="0.3">
      <c r="B46" s="7"/>
      <c r="C46" s="23"/>
      <c r="D46" s="7"/>
      <c r="E46" s="7">
        <v>3211</v>
      </c>
      <c r="F46" s="28" t="s">
        <v>23</v>
      </c>
      <c r="G46" s="77">
        <v>799</v>
      </c>
      <c r="H46" s="74">
        <v>1600</v>
      </c>
      <c r="I46" s="77">
        <v>966.98</v>
      </c>
      <c r="J46" s="48">
        <f t="shared" si="12"/>
        <v>121.02377972465581</v>
      </c>
      <c r="K46" s="84">
        <f t="shared" si="13"/>
        <v>60.436250000000001</v>
      </c>
    </row>
    <row r="47" spans="2:11" x14ac:dyDescent="0.3">
      <c r="B47" s="7"/>
      <c r="C47" s="23"/>
      <c r="D47" s="8"/>
      <c r="E47" s="7">
        <v>3212</v>
      </c>
      <c r="F47" s="7" t="s">
        <v>69</v>
      </c>
      <c r="G47" s="77">
        <v>1431.06</v>
      </c>
      <c r="H47" s="74">
        <v>4000</v>
      </c>
      <c r="I47" s="77">
        <v>1372.51</v>
      </c>
      <c r="J47" s="48">
        <f t="shared" si="12"/>
        <v>95.908627171467316</v>
      </c>
      <c r="K47" s="84">
        <f t="shared" si="13"/>
        <v>34.312749999999994</v>
      </c>
    </row>
    <row r="48" spans="2:11" x14ac:dyDescent="0.3">
      <c r="B48" s="7"/>
      <c r="C48" s="23"/>
      <c r="D48" s="7"/>
      <c r="E48" s="7">
        <v>3213</v>
      </c>
      <c r="F48" s="7" t="s">
        <v>70</v>
      </c>
      <c r="G48" s="77">
        <v>1465.81</v>
      </c>
      <c r="H48" s="74">
        <v>1500</v>
      </c>
      <c r="I48" s="77">
        <v>680</v>
      </c>
      <c r="J48" s="48">
        <f t="shared" si="12"/>
        <v>46.390732768912748</v>
      </c>
      <c r="K48" s="84">
        <f t="shared" si="13"/>
        <v>45.333333333333329</v>
      </c>
    </row>
    <row r="49" spans="2:11" ht="15" x14ac:dyDescent="0.25">
      <c r="B49" s="8"/>
      <c r="C49" s="30"/>
      <c r="D49" s="8">
        <v>322</v>
      </c>
      <c r="E49" s="8"/>
      <c r="F49" s="8" t="s">
        <v>71</v>
      </c>
      <c r="G49" s="75">
        <f>SUM(G50:G54)</f>
        <v>30248.629999999997</v>
      </c>
      <c r="H49" s="75">
        <f t="shared" ref="H49:I49" si="21">SUM(H50:H54)</f>
        <v>84500</v>
      </c>
      <c r="I49" s="75">
        <f t="shared" si="21"/>
        <v>21869.74</v>
      </c>
      <c r="J49" s="48">
        <f t="shared" si="12"/>
        <v>72.29993556732984</v>
      </c>
      <c r="K49" s="84">
        <f t="shared" si="13"/>
        <v>25.88134911242604</v>
      </c>
    </row>
    <row r="50" spans="2:11" ht="15" x14ac:dyDescent="0.25">
      <c r="B50" s="7"/>
      <c r="C50" s="23"/>
      <c r="D50" s="7"/>
      <c r="E50" s="7">
        <v>3221</v>
      </c>
      <c r="F50" s="7" t="s">
        <v>72</v>
      </c>
      <c r="G50" s="77">
        <v>2284.41</v>
      </c>
      <c r="H50" s="74">
        <v>7000</v>
      </c>
      <c r="I50" s="77">
        <v>2734.09</v>
      </c>
      <c r="J50" s="48">
        <f t="shared" si="12"/>
        <v>119.6847326005402</v>
      </c>
      <c r="K50" s="84">
        <f t="shared" si="13"/>
        <v>39.058428571428571</v>
      </c>
    </row>
    <row r="51" spans="2:11" ht="15" x14ac:dyDescent="0.25">
      <c r="B51" s="7"/>
      <c r="C51" s="23"/>
      <c r="D51" s="7"/>
      <c r="E51" s="7">
        <v>3223</v>
      </c>
      <c r="F51" s="7" t="s">
        <v>73</v>
      </c>
      <c r="G51" s="77">
        <v>7749.94</v>
      </c>
      <c r="H51" s="74">
        <v>21000</v>
      </c>
      <c r="I51" s="77">
        <v>6629.51</v>
      </c>
      <c r="J51" s="48">
        <f t="shared" si="12"/>
        <v>85.542726782400905</v>
      </c>
      <c r="K51" s="84">
        <f t="shared" si="13"/>
        <v>31.56909523809524</v>
      </c>
    </row>
    <row r="52" spans="2:11" x14ac:dyDescent="0.3">
      <c r="B52" s="7"/>
      <c r="C52" s="23"/>
      <c r="D52" s="7"/>
      <c r="E52" s="7">
        <v>3224</v>
      </c>
      <c r="F52" s="28" t="s">
        <v>74</v>
      </c>
      <c r="G52" s="77">
        <v>5551.88</v>
      </c>
      <c r="H52" s="74">
        <v>25500</v>
      </c>
      <c r="I52" s="77">
        <v>8042.51</v>
      </c>
      <c r="J52" s="48">
        <f t="shared" si="12"/>
        <v>144.86102005086565</v>
      </c>
      <c r="K52" s="84">
        <f t="shared" si="13"/>
        <v>31.539254901960785</v>
      </c>
    </row>
    <row r="53" spans="2:11" ht="15" x14ac:dyDescent="0.25">
      <c r="B53" s="7"/>
      <c r="C53" s="23"/>
      <c r="D53" s="7"/>
      <c r="E53" s="7">
        <v>3225</v>
      </c>
      <c r="F53" s="7" t="s">
        <v>75</v>
      </c>
      <c r="G53" s="77">
        <v>626</v>
      </c>
      <c r="H53" s="74">
        <v>9000</v>
      </c>
      <c r="I53" s="77">
        <v>0</v>
      </c>
      <c r="J53" s="48">
        <v>0</v>
      </c>
      <c r="K53" s="84">
        <f t="shared" si="13"/>
        <v>0</v>
      </c>
    </row>
    <row r="54" spans="2:11" x14ac:dyDescent="0.3">
      <c r="B54" s="7"/>
      <c r="C54" s="23"/>
      <c r="D54" s="7"/>
      <c r="E54" s="7">
        <v>3227</v>
      </c>
      <c r="F54" s="7" t="s">
        <v>76</v>
      </c>
      <c r="G54" s="77">
        <v>14036.4</v>
      </c>
      <c r="H54" s="74">
        <v>22000</v>
      </c>
      <c r="I54" s="77">
        <v>4463.63</v>
      </c>
      <c r="J54" s="48">
        <f t="shared" si="12"/>
        <v>31.800390413496338</v>
      </c>
      <c r="K54" s="84">
        <f t="shared" si="13"/>
        <v>20.289227272727274</v>
      </c>
    </row>
    <row r="55" spans="2:11" ht="15" x14ac:dyDescent="0.25">
      <c r="B55" s="8"/>
      <c r="C55" s="30"/>
      <c r="D55" s="8">
        <v>323</v>
      </c>
      <c r="E55" s="8"/>
      <c r="F55" s="8" t="s">
        <v>78</v>
      </c>
      <c r="G55" s="75">
        <f>SUM(G56:G62)</f>
        <v>14955.300000000001</v>
      </c>
      <c r="H55" s="75">
        <f t="shared" ref="H55:I55" si="22">SUM(H56:H62)</f>
        <v>49910</v>
      </c>
      <c r="I55" s="75">
        <f t="shared" si="22"/>
        <v>23784.379999999997</v>
      </c>
      <c r="J55" s="48">
        <f t="shared" si="12"/>
        <v>159.03646199006369</v>
      </c>
      <c r="K55" s="84">
        <f t="shared" si="13"/>
        <v>47.654538168703667</v>
      </c>
    </row>
    <row r="56" spans="2:11" x14ac:dyDescent="0.3">
      <c r="B56" s="7"/>
      <c r="C56" s="23"/>
      <c r="D56" s="7"/>
      <c r="E56" s="7">
        <v>3231</v>
      </c>
      <c r="F56" s="7" t="s">
        <v>77</v>
      </c>
      <c r="G56" s="77">
        <v>778.31</v>
      </c>
      <c r="H56" s="74">
        <v>2000</v>
      </c>
      <c r="I56" s="77">
        <v>852.31</v>
      </c>
      <c r="J56" s="48">
        <f t="shared" si="12"/>
        <v>109.50777967647853</v>
      </c>
      <c r="K56" s="84">
        <f t="shared" si="13"/>
        <v>42.615499999999997</v>
      </c>
    </row>
    <row r="57" spans="2:11" x14ac:dyDescent="0.3">
      <c r="B57" s="7"/>
      <c r="C57" s="23"/>
      <c r="D57" s="7"/>
      <c r="E57" s="7">
        <v>3232</v>
      </c>
      <c r="F57" s="7" t="s">
        <v>79</v>
      </c>
      <c r="G57" s="77">
        <v>10428.18</v>
      </c>
      <c r="H57" s="74">
        <v>26010</v>
      </c>
      <c r="I57" s="77">
        <v>18463.57</v>
      </c>
      <c r="J57" s="48">
        <f t="shared" si="12"/>
        <v>177.05457711700413</v>
      </c>
      <c r="K57" s="84">
        <f t="shared" si="13"/>
        <v>70.986428296808924</v>
      </c>
    </row>
    <row r="58" spans="2:11" x14ac:dyDescent="0.3">
      <c r="B58" s="7"/>
      <c r="C58" s="23"/>
      <c r="D58" s="7"/>
      <c r="E58" s="7">
        <v>3233</v>
      </c>
      <c r="F58" s="7" t="s">
        <v>80</v>
      </c>
      <c r="G58" s="77">
        <v>316.58999999999997</v>
      </c>
      <c r="H58" s="74">
        <v>500</v>
      </c>
      <c r="I58" s="77">
        <v>600</v>
      </c>
      <c r="J58" s="48">
        <f t="shared" si="12"/>
        <v>189.51956789538522</v>
      </c>
      <c r="K58" s="84">
        <f t="shared" si="13"/>
        <v>120</v>
      </c>
    </row>
    <row r="59" spans="2:11" ht="15" x14ac:dyDescent="0.25">
      <c r="B59" s="7"/>
      <c r="C59" s="23"/>
      <c r="D59" s="7"/>
      <c r="E59" s="7">
        <v>3234</v>
      </c>
      <c r="F59" s="7" t="s">
        <v>81</v>
      </c>
      <c r="G59" s="77">
        <v>384.75</v>
      </c>
      <c r="H59" s="74">
        <v>1200</v>
      </c>
      <c r="I59" s="77">
        <v>207.39</v>
      </c>
      <c r="J59" s="48">
        <f t="shared" si="12"/>
        <v>53.902534113060426</v>
      </c>
      <c r="K59" s="84">
        <f t="shared" si="13"/>
        <v>17.282499999999999</v>
      </c>
    </row>
    <row r="60" spans="2:11" ht="15" x14ac:dyDescent="0.25">
      <c r="B60" s="7"/>
      <c r="C60" s="23"/>
      <c r="D60" s="7"/>
      <c r="E60" s="7">
        <v>3236</v>
      </c>
      <c r="F60" s="7" t="s">
        <v>82</v>
      </c>
      <c r="G60" s="77">
        <v>0</v>
      </c>
      <c r="H60" s="74">
        <v>8200</v>
      </c>
      <c r="I60" s="77">
        <v>0</v>
      </c>
      <c r="J60" s="48">
        <v>0</v>
      </c>
      <c r="K60" s="84">
        <f t="shared" si="13"/>
        <v>0</v>
      </c>
    </row>
    <row r="61" spans="2:11" ht="15" x14ac:dyDescent="0.25">
      <c r="B61" s="7"/>
      <c r="C61" s="23"/>
      <c r="D61" s="7"/>
      <c r="E61" s="7">
        <v>3237</v>
      </c>
      <c r="F61" s="7" t="s">
        <v>83</v>
      </c>
      <c r="G61" s="77">
        <v>2972.44</v>
      </c>
      <c r="H61" s="74">
        <v>10000</v>
      </c>
      <c r="I61" s="77">
        <v>3583.33</v>
      </c>
      <c r="J61" s="48">
        <v>0</v>
      </c>
      <c r="K61" s="84">
        <f t="shared" si="13"/>
        <v>35.833300000000001</v>
      </c>
    </row>
    <row r="62" spans="2:11" x14ac:dyDescent="0.3">
      <c r="B62" s="7"/>
      <c r="C62" s="23"/>
      <c r="D62" s="7"/>
      <c r="E62" s="7">
        <v>3238</v>
      </c>
      <c r="F62" s="7" t="s">
        <v>84</v>
      </c>
      <c r="G62" s="77">
        <v>75.03</v>
      </c>
      <c r="H62" s="74">
        <v>2000</v>
      </c>
      <c r="I62" s="77">
        <v>77.78</v>
      </c>
      <c r="J62" s="48">
        <f t="shared" si="12"/>
        <v>103.66520058643209</v>
      </c>
      <c r="K62" s="84">
        <f t="shared" si="13"/>
        <v>3.8890000000000002</v>
      </c>
    </row>
    <row r="63" spans="2:11" ht="15" x14ac:dyDescent="0.25">
      <c r="B63" s="8"/>
      <c r="C63" s="30"/>
      <c r="D63" s="8">
        <v>329</v>
      </c>
      <c r="E63" s="8"/>
      <c r="F63" s="8" t="s">
        <v>85</v>
      </c>
      <c r="G63" s="75">
        <f>SUM(G64:G68)</f>
        <v>3110.37</v>
      </c>
      <c r="H63" s="75">
        <f t="shared" ref="H63:I63" si="23">SUM(H64:H68)</f>
        <v>18200</v>
      </c>
      <c r="I63" s="75">
        <f t="shared" si="23"/>
        <v>3722.36</v>
      </c>
      <c r="J63" s="48">
        <f t="shared" si="12"/>
        <v>119.67579419811791</v>
      </c>
      <c r="K63" s="84">
        <f t="shared" si="13"/>
        <v>20.452527472527475</v>
      </c>
    </row>
    <row r="64" spans="2:11" ht="15" x14ac:dyDescent="0.25">
      <c r="B64" s="7"/>
      <c r="C64" s="23"/>
      <c r="D64" s="7"/>
      <c r="E64" s="7">
        <v>3292</v>
      </c>
      <c r="F64" s="7" t="s">
        <v>86</v>
      </c>
      <c r="G64" s="77">
        <v>2751.37</v>
      </c>
      <c r="H64" s="74">
        <v>16000</v>
      </c>
      <c r="I64" s="77">
        <v>3321.8</v>
      </c>
      <c r="J64" s="48">
        <f t="shared" si="12"/>
        <v>120.73258049626187</v>
      </c>
      <c r="K64" s="84">
        <f t="shared" si="13"/>
        <v>20.76125</v>
      </c>
    </row>
    <row r="65" spans="2:11" ht="15" x14ac:dyDescent="0.25">
      <c r="B65" s="7"/>
      <c r="C65" s="23"/>
      <c r="D65" s="7"/>
      <c r="E65" s="7">
        <v>3293</v>
      </c>
      <c r="F65" s="7" t="s">
        <v>87</v>
      </c>
      <c r="G65" s="77">
        <v>229.6</v>
      </c>
      <c r="H65" s="74">
        <v>1000</v>
      </c>
      <c r="I65" s="77">
        <v>80</v>
      </c>
      <c r="J65" s="48">
        <v>0</v>
      </c>
      <c r="K65" s="84">
        <f t="shared" si="13"/>
        <v>8</v>
      </c>
    </row>
    <row r="66" spans="2:11" x14ac:dyDescent="0.3">
      <c r="B66" s="7"/>
      <c r="C66" s="23"/>
      <c r="D66" s="7"/>
      <c r="E66" s="7">
        <v>3294</v>
      </c>
      <c r="F66" s="7" t="s">
        <v>88</v>
      </c>
      <c r="G66" s="77">
        <v>0</v>
      </c>
      <c r="H66" s="74">
        <v>200</v>
      </c>
      <c r="I66" s="77">
        <v>0</v>
      </c>
      <c r="J66" s="48">
        <v>0</v>
      </c>
      <c r="K66" s="84">
        <f t="shared" si="13"/>
        <v>0</v>
      </c>
    </row>
    <row r="67" spans="2:11" ht="15" x14ac:dyDescent="0.25">
      <c r="B67" s="7"/>
      <c r="C67" s="23"/>
      <c r="D67" s="7"/>
      <c r="E67" s="7">
        <v>3295</v>
      </c>
      <c r="F67" s="7" t="s">
        <v>89</v>
      </c>
      <c r="G67" s="77">
        <v>0</v>
      </c>
      <c r="H67" s="74">
        <v>500</v>
      </c>
      <c r="I67" s="77">
        <v>191.16</v>
      </c>
      <c r="J67" s="48">
        <v>0</v>
      </c>
      <c r="K67" s="84">
        <f t="shared" si="13"/>
        <v>38.231999999999999</v>
      </c>
    </row>
    <row r="68" spans="2:11" ht="15" x14ac:dyDescent="0.25">
      <c r="B68" s="7"/>
      <c r="C68" s="23"/>
      <c r="D68" s="7"/>
      <c r="E68" s="7">
        <v>3299</v>
      </c>
      <c r="F68" s="7" t="s">
        <v>85</v>
      </c>
      <c r="G68" s="77">
        <v>129.4</v>
      </c>
      <c r="H68" s="74">
        <v>500</v>
      </c>
      <c r="I68" s="77">
        <v>129.4</v>
      </c>
      <c r="J68" s="48">
        <f t="shared" si="12"/>
        <v>100</v>
      </c>
      <c r="K68" s="84">
        <f t="shared" si="13"/>
        <v>25.880000000000003</v>
      </c>
    </row>
    <row r="69" spans="2:11" ht="15" x14ac:dyDescent="0.25">
      <c r="B69" s="7"/>
      <c r="C69" s="7">
        <v>34</v>
      </c>
      <c r="D69" s="7"/>
      <c r="E69" s="7"/>
      <c r="F69" s="7" t="s">
        <v>90</v>
      </c>
      <c r="G69" s="72">
        <f>SUM(G70,G72)</f>
        <v>1749.51</v>
      </c>
      <c r="H69" s="72">
        <f t="shared" ref="H69:I69" si="24">SUM(H70,H72)</f>
        <v>1400</v>
      </c>
      <c r="I69" s="72">
        <f t="shared" si="24"/>
        <v>702.93000000000006</v>
      </c>
      <c r="J69" s="47">
        <f t="shared" si="12"/>
        <v>40.178678601436978</v>
      </c>
      <c r="K69" s="83">
        <f t="shared" si="13"/>
        <v>50.20928571428572</v>
      </c>
    </row>
    <row r="70" spans="2:11" ht="15" x14ac:dyDescent="0.25">
      <c r="B70" s="8"/>
      <c r="C70" s="30"/>
      <c r="D70" s="8">
        <v>342</v>
      </c>
      <c r="E70" s="8"/>
      <c r="F70" s="8" t="s">
        <v>91</v>
      </c>
      <c r="G70" s="75">
        <f>SUM(G71)</f>
        <v>1402.09</v>
      </c>
      <c r="H70" s="75">
        <f t="shared" ref="H70:I70" si="25">SUM(H71)</f>
        <v>400</v>
      </c>
      <c r="I70" s="75">
        <f t="shared" si="25"/>
        <v>283.63</v>
      </c>
      <c r="J70" s="48">
        <f t="shared" si="12"/>
        <v>20.229086577894432</v>
      </c>
      <c r="K70" s="84">
        <f t="shared" si="13"/>
        <v>70.907499999999999</v>
      </c>
    </row>
    <row r="71" spans="2:11" ht="26.4" x14ac:dyDescent="0.3">
      <c r="B71" s="7"/>
      <c r="C71" s="23"/>
      <c r="D71" s="7"/>
      <c r="E71" s="7">
        <v>3427</v>
      </c>
      <c r="F71" s="28" t="s">
        <v>92</v>
      </c>
      <c r="G71" s="77">
        <v>1402.09</v>
      </c>
      <c r="H71" s="74">
        <v>400</v>
      </c>
      <c r="I71" s="77">
        <v>283.63</v>
      </c>
      <c r="J71" s="48">
        <f t="shared" si="12"/>
        <v>20.229086577894432</v>
      </c>
      <c r="K71" s="84">
        <f t="shared" si="13"/>
        <v>70.907499999999999</v>
      </c>
    </row>
    <row r="72" spans="2:11" x14ac:dyDescent="0.3">
      <c r="B72" s="8"/>
      <c r="C72" s="30"/>
      <c r="D72" s="8">
        <v>343</v>
      </c>
      <c r="E72" s="8"/>
      <c r="F72" s="8" t="s">
        <v>93</v>
      </c>
      <c r="G72" s="75">
        <f>SUM(G73)</f>
        <v>347.42</v>
      </c>
      <c r="H72" s="75">
        <f t="shared" ref="H72:I72" si="26">SUM(H73)</f>
        <v>1000</v>
      </c>
      <c r="I72" s="75">
        <f t="shared" si="26"/>
        <v>419.3</v>
      </c>
      <c r="J72" s="48">
        <f t="shared" si="12"/>
        <v>120.68965517241379</v>
      </c>
      <c r="K72" s="84">
        <f t="shared" si="13"/>
        <v>41.93</v>
      </c>
    </row>
    <row r="73" spans="2:11" x14ac:dyDescent="0.3">
      <c r="B73" s="7"/>
      <c r="C73" s="23"/>
      <c r="D73" s="7"/>
      <c r="E73" s="7">
        <v>3431</v>
      </c>
      <c r="F73" s="7" t="s">
        <v>94</v>
      </c>
      <c r="G73" s="77">
        <v>347.42</v>
      </c>
      <c r="H73" s="74">
        <v>1000</v>
      </c>
      <c r="I73" s="77">
        <v>419.3</v>
      </c>
      <c r="J73" s="48">
        <f t="shared" si="12"/>
        <v>120.68965517241379</v>
      </c>
      <c r="K73" s="84">
        <f t="shared" si="13"/>
        <v>41.93</v>
      </c>
    </row>
    <row r="74" spans="2:11" x14ac:dyDescent="0.3">
      <c r="B74" s="7"/>
      <c r="C74" s="7"/>
      <c r="D74" s="8"/>
      <c r="E74" s="8"/>
      <c r="F74" s="7"/>
      <c r="G74" s="74"/>
      <c r="H74" s="74"/>
      <c r="I74" s="77"/>
      <c r="J74" s="48"/>
      <c r="K74" s="84"/>
    </row>
    <row r="75" spans="2:11" x14ac:dyDescent="0.3">
      <c r="B75" s="51">
        <v>4</v>
      </c>
      <c r="C75" s="51"/>
      <c r="D75" s="51"/>
      <c r="E75" s="51"/>
      <c r="F75" s="52" t="s">
        <v>5</v>
      </c>
      <c r="G75" s="72">
        <f>SUM(G76)</f>
        <v>4842.34</v>
      </c>
      <c r="H75" s="72">
        <f t="shared" ref="H75:I75" si="27">SUM(H76)</f>
        <v>51500</v>
      </c>
      <c r="I75" s="72">
        <f t="shared" si="27"/>
        <v>6591.13</v>
      </c>
      <c r="J75" s="47">
        <f t="shared" si="12"/>
        <v>136.11456444611488</v>
      </c>
      <c r="K75" s="83">
        <f t="shared" si="13"/>
        <v>12.798310679611651</v>
      </c>
    </row>
    <row r="76" spans="2:11" x14ac:dyDescent="0.3">
      <c r="B76" s="10"/>
      <c r="C76" s="10">
        <v>42</v>
      </c>
      <c r="D76" s="10"/>
      <c r="E76" s="10"/>
      <c r="F76" s="22" t="s">
        <v>63</v>
      </c>
      <c r="G76" s="72">
        <f>SG77+SUM(G77,G82)</f>
        <v>4842.34</v>
      </c>
      <c r="H76" s="72">
        <f>SH77+SUM(H77,H82)</f>
        <v>51500</v>
      </c>
      <c r="I76" s="72">
        <f>SI77+SUM(I77,I82)</f>
        <v>6591.13</v>
      </c>
      <c r="J76" s="47">
        <f t="shared" si="12"/>
        <v>136.11456444611488</v>
      </c>
      <c r="K76" s="83">
        <f t="shared" si="13"/>
        <v>12.798310679611651</v>
      </c>
    </row>
    <row r="77" spans="2:11" x14ac:dyDescent="0.3">
      <c r="B77" s="46"/>
      <c r="C77" s="46"/>
      <c r="D77" s="8">
        <v>422</v>
      </c>
      <c r="E77" s="8"/>
      <c r="F77" s="8" t="s">
        <v>95</v>
      </c>
      <c r="G77" s="75">
        <f>SUM(G78:G81)</f>
        <v>4842.34</v>
      </c>
      <c r="H77" s="75">
        <f t="shared" ref="H77:I77" si="28">SUM(H78:H81)</f>
        <v>44500</v>
      </c>
      <c r="I77" s="75">
        <f t="shared" si="28"/>
        <v>6591.13</v>
      </c>
      <c r="J77" s="48">
        <f t="shared" si="12"/>
        <v>136.11456444611488</v>
      </c>
      <c r="K77" s="84">
        <f t="shared" si="13"/>
        <v>14.811528089887641</v>
      </c>
    </row>
    <row r="78" spans="2:11" x14ac:dyDescent="0.3">
      <c r="B78" s="10"/>
      <c r="C78" s="10"/>
      <c r="D78" s="7"/>
      <c r="E78" s="7">
        <v>4221</v>
      </c>
      <c r="F78" s="7" t="s">
        <v>96</v>
      </c>
      <c r="G78" s="74">
        <v>1010.34</v>
      </c>
      <c r="H78" s="74">
        <v>9500</v>
      </c>
      <c r="I78" s="77">
        <v>726.08</v>
      </c>
      <c r="J78" s="48">
        <f t="shared" si="12"/>
        <v>71.864916760694413</v>
      </c>
      <c r="K78" s="84">
        <f t="shared" si="13"/>
        <v>7.6429473684210532</v>
      </c>
    </row>
    <row r="79" spans="2:11" x14ac:dyDescent="0.3">
      <c r="B79" s="10"/>
      <c r="C79" s="10"/>
      <c r="D79" s="7"/>
      <c r="E79" s="7">
        <v>4222</v>
      </c>
      <c r="F79" s="7" t="s">
        <v>97</v>
      </c>
      <c r="G79" s="74">
        <v>796</v>
      </c>
      <c r="H79" s="74">
        <v>8000</v>
      </c>
      <c r="I79" s="77">
        <v>0</v>
      </c>
      <c r="J79" s="48">
        <v>0</v>
      </c>
      <c r="K79" s="84">
        <f t="shared" si="13"/>
        <v>0</v>
      </c>
    </row>
    <row r="80" spans="2:11" x14ac:dyDescent="0.3">
      <c r="B80" s="10"/>
      <c r="C80" s="10"/>
      <c r="D80" s="7"/>
      <c r="E80" s="7">
        <v>4223</v>
      </c>
      <c r="F80" s="7" t="s">
        <v>98</v>
      </c>
      <c r="G80" s="74">
        <v>3036</v>
      </c>
      <c r="H80" s="74">
        <v>24000</v>
      </c>
      <c r="I80" s="77">
        <v>5865.05</v>
      </c>
      <c r="J80" s="48">
        <f t="shared" si="12"/>
        <v>193.183465085639</v>
      </c>
      <c r="K80" s="84">
        <f t="shared" si="13"/>
        <v>24.437708333333333</v>
      </c>
    </row>
    <row r="81" spans="2:11" x14ac:dyDescent="0.3">
      <c r="B81" s="10"/>
      <c r="C81" s="10"/>
      <c r="D81" s="7"/>
      <c r="E81" s="7">
        <v>4226</v>
      </c>
      <c r="F81" s="7" t="s">
        <v>99</v>
      </c>
      <c r="G81" s="74">
        <v>0</v>
      </c>
      <c r="H81" s="74">
        <v>3000</v>
      </c>
      <c r="I81" s="77">
        <v>0</v>
      </c>
      <c r="J81" s="48">
        <v>0</v>
      </c>
      <c r="K81" s="84">
        <f t="shared" si="13"/>
        <v>0</v>
      </c>
    </row>
    <row r="82" spans="2:11" x14ac:dyDescent="0.3">
      <c r="B82" s="46"/>
      <c r="C82" s="46"/>
      <c r="D82" s="8">
        <v>426</v>
      </c>
      <c r="E82" s="8"/>
      <c r="F82" s="8" t="s">
        <v>193</v>
      </c>
      <c r="G82" s="75">
        <v>0</v>
      </c>
      <c r="H82" s="75">
        <f t="shared" ref="H82:I82" si="29">SUM(H83:H86)</f>
        <v>7000</v>
      </c>
      <c r="I82" s="75">
        <f t="shared" si="29"/>
        <v>0</v>
      </c>
      <c r="J82" s="48">
        <v>0</v>
      </c>
      <c r="K82" s="84">
        <f t="shared" ref="K82:K83" si="30">ABS((I82/H82)*100)</f>
        <v>0</v>
      </c>
    </row>
    <row r="83" spans="2:11" x14ac:dyDescent="0.3">
      <c r="B83" s="10"/>
      <c r="C83" s="10"/>
      <c r="D83" s="7"/>
      <c r="E83" s="7">
        <v>4262</v>
      </c>
      <c r="F83" s="7" t="s">
        <v>194</v>
      </c>
      <c r="G83" s="74">
        <v>0</v>
      </c>
      <c r="H83" s="74">
        <v>7000</v>
      </c>
      <c r="I83" s="77">
        <v>0</v>
      </c>
      <c r="J83" s="48">
        <v>0</v>
      </c>
      <c r="K83" s="84">
        <f t="shared" si="30"/>
        <v>0</v>
      </c>
    </row>
  </sheetData>
  <mergeCells count="7">
    <mergeCell ref="B8:F8"/>
    <mergeCell ref="B9:F9"/>
    <mergeCell ref="B32:F32"/>
    <mergeCell ref="B33:F33"/>
    <mergeCell ref="B2:K2"/>
    <mergeCell ref="B4:K4"/>
    <mergeCell ref="B6:K6"/>
  </mergeCells>
  <pageMargins left="0.25" right="0.25" top="0.75" bottom="0.75" header="0.3" footer="0.3"/>
  <pageSetup paperSize="9" scale="66" fitToHeight="0" orientation="landscape" r:id="rId1"/>
  <ignoredErrors>
    <ignoredError sqref="H76" formula="1"/>
    <ignoredError sqref="G7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workbookViewId="0">
      <selection activeCell="E10" sqref="E10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3">
      <c r="B2" s="99" t="s">
        <v>29</v>
      </c>
      <c r="C2" s="99"/>
      <c r="D2" s="99"/>
      <c r="E2" s="99"/>
      <c r="F2" s="99"/>
      <c r="G2" s="99"/>
    </row>
    <row r="3" spans="2:7" ht="18" x14ac:dyDescent="0.25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141</v>
      </c>
      <c r="D4" s="36" t="s">
        <v>190</v>
      </c>
      <c r="E4" s="36" t="s">
        <v>189</v>
      </c>
      <c r="F4" s="36" t="s">
        <v>15</v>
      </c>
      <c r="G4" s="36" t="s">
        <v>15</v>
      </c>
    </row>
    <row r="5" spans="2:7" ht="15" x14ac:dyDescent="0.25">
      <c r="B5" s="36">
        <v>1</v>
      </c>
      <c r="C5" s="36">
        <v>2</v>
      </c>
      <c r="D5" s="36">
        <v>3</v>
      </c>
      <c r="E5" s="36">
        <v>4</v>
      </c>
      <c r="F5" s="36" t="s">
        <v>145</v>
      </c>
      <c r="G5" s="36" t="s">
        <v>146</v>
      </c>
    </row>
    <row r="6" spans="2:7" ht="27.6" x14ac:dyDescent="0.3">
      <c r="B6" s="50" t="s">
        <v>147</v>
      </c>
      <c r="C6" s="73">
        <f>SUM(C7,C9,C11,C14,C16)</f>
        <v>609241.25</v>
      </c>
      <c r="D6" s="73">
        <f>SUM(D7,D9,D11,D14,D16)</f>
        <v>1223810</v>
      </c>
      <c r="E6" s="73">
        <f>SUM(E7,E9,E11,E14,E16)</f>
        <v>666911.55999999994</v>
      </c>
      <c r="F6" s="47">
        <f>ABS((E6/C6)*100)</f>
        <v>109.46592339241639</v>
      </c>
      <c r="G6" s="47">
        <f>ABS((E6/D6)*100)</f>
        <v>54.494697706343295</v>
      </c>
    </row>
    <row r="7" spans="2:7" x14ac:dyDescent="0.3">
      <c r="B7" s="6" t="s">
        <v>27</v>
      </c>
      <c r="C7" s="73">
        <f>SUM(C8)</f>
        <v>426768.38</v>
      </c>
      <c r="D7" s="73">
        <f t="shared" ref="D7:E7" si="0">SUM(D8)</f>
        <v>1119300</v>
      </c>
      <c r="E7" s="73">
        <f t="shared" si="0"/>
        <v>506137.91</v>
      </c>
      <c r="F7" s="47">
        <f t="shared" ref="F7:F24" si="1">ABS((E7/C7)*100)</f>
        <v>118.59780005257183</v>
      </c>
      <c r="G7" s="47">
        <f t="shared" ref="G7:G29" si="2">ABS((E7/D7)*100)</f>
        <v>45.21914678817118</v>
      </c>
    </row>
    <row r="8" spans="2:7" x14ac:dyDescent="0.3">
      <c r="B8" s="56" t="s">
        <v>26</v>
      </c>
      <c r="C8" s="77">
        <v>426768.38</v>
      </c>
      <c r="D8" s="74">
        <v>1119300</v>
      </c>
      <c r="E8" s="77">
        <v>506137.91</v>
      </c>
      <c r="F8" s="48">
        <f t="shared" si="1"/>
        <v>118.59780005257183</v>
      </c>
      <c r="G8" s="48">
        <f t="shared" si="2"/>
        <v>45.21914678817118</v>
      </c>
    </row>
    <row r="9" spans="2:7" x14ac:dyDescent="0.3">
      <c r="B9" s="6" t="s">
        <v>108</v>
      </c>
      <c r="C9" s="73">
        <f>SUM(C10:C10)</f>
        <v>88621.4</v>
      </c>
      <c r="D9" s="73">
        <f>SUM(D10:D10)</f>
        <v>54000</v>
      </c>
      <c r="E9" s="73">
        <f>SUM(E10:E10)</f>
        <v>48901.57</v>
      </c>
      <c r="F9" s="47">
        <f t="shared" si="1"/>
        <v>55.180317620800402</v>
      </c>
      <c r="G9" s="47">
        <f t="shared" si="2"/>
        <v>90.558462962962963</v>
      </c>
    </row>
    <row r="10" spans="2:7" ht="26.4" x14ac:dyDescent="0.3">
      <c r="B10" s="55" t="s">
        <v>114</v>
      </c>
      <c r="C10" s="77">
        <v>88621.4</v>
      </c>
      <c r="D10" s="74">
        <v>54000</v>
      </c>
      <c r="E10" s="77">
        <v>48901.57</v>
      </c>
      <c r="F10" s="48">
        <f t="shared" si="1"/>
        <v>55.180317620800402</v>
      </c>
      <c r="G10" s="48">
        <f t="shared" si="2"/>
        <v>90.558462962962963</v>
      </c>
    </row>
    <row r="11" spans="2:7" ht="15" x14ac:dyDescent="0.25">
      <c r="B11" s="6" t="s">
        <v>25</v>
      </c>
      <c r="C11" s="73">
        <f>SUM(C12:C13)</f>
        <v>10379.26</v>
      </c>
      <c r="D11" s="73">
        <f t="shared" ref="D11:E11" si="3">SUM(D12:D13)</f>
        <v>20010</v>
      </c>
      <c r="E11" s="73">
        <f t="shared" si="3"/>
        <v>9435.7100000000009</v>
      </c>
      <c r="F11" s="47">
        <f t="shared" si="1"/>
        <v>90.909274842329808</v>
      </c>
      <c r="G11" s="47">
        <f t="shared" si="2"/>
        <v>47.154972513743132</v>
      </c>
    </row>
    <row r="12" spans="2:7" ht="15" x14ac:dyDescent="0.25">
      <c r="B12" s="55" t="s">
        <v>24</v>
      </c>
      <c r="C12" s="77">
        <v>10378.89</v>
      </c>
      <c r="D12" s="74">
        <v>20000</v>
      </c>
      <c r="E12" s="77">
        <v>9435.1200000000008</v>
      </c>
      <c r="F12" s="48">
        <f t="shared" si="1"/>
        <v>90.90683107731175</v>
      </c>
      <c r="G12" s="47">
        <f t="shared" si="2"/>
        <v>47.175600000000003</v>
      </c>
    </row>
    <row r="13" spans="2:7" ht="15" x14ac:dyDescent="0.25">
      <c r="B13" s="46" t="s">
        <v>109</v>
      </c>
      <c r="C13" s="77">
        <v>0.37</v>
      </c>
      <c r="D13" s="74">
        <v>10</v>
      </c>
      <c r="E13" s="77">
        <v>0.59</v>
      </c>
      <c r="F13" s="48">
        <v>0</v>
      </c>
      <c r="G13" s="47">
        <f t="shared" si="2"/>
        <v>5.8999999999999995</v>
      </c>
    </row>
    <row r="14" spans="2:7" ht="15" x14ac:dyDescent="0.25">
      <c r="B14" s="57" t="s">
        <v>110</v>
      </c>
      <c r="C14" s="73">
        <f>SUM(C15)</f>
        <v>0</v>
      </c>
      <c r="D14" s="73">
        <f t="shared" ref="D14:E14" si="4">SUM(D15)</f>
        <v>500</v>
      </c>
      <c r="E14" s="73">
        <f t="shared" si="4"/>
        <v>0</v>
      </c>
      <c r="F14" s="47">
        <v>0</v>
      </c>
      <c r="G14" s="47">
        <f t="shared" si="2"/>
        <v>0</v>
      </c>
    </row>
    <row r="15" spans="2:7" ht="15" x14ac:dyDescent="0.25">
      <c r="B15" s="55" t="s">
        <v>111</v>
      </c>
      <c r="C15" s="77">
        <v>0</v>
      </c>
      <c r="D15" s="74">
        <v>500</v>
      </c>
      <c r="E15" s="77">
        <v>0</v>
      </c>
      <c r="F15" s="48">
        <v>0</v>
      </c>
      <c r="G15" s="48">
        <f t="shared" si="2"/>
        <v>0</v>
      </c>
    </row>
    <row r="16" spans="2:7" x14ac:dyDescent="0.3">
      <c r="B16" s="57" t="s">
        <v>112</v>
      </c>
      <c r="C16" s="73">
        <f>SUM(C17)</f>
        <v>83472.209999999992</v>
      </c>
      <c r="D16" s="73">
        <f t="shared" ref="D16:E16" si="5">SUM(D17)</f>
        <v>30000</v>
      </c>
      <c r="E16" s="73">
        <f t="shared" si="5"/>
        <v>102436.37</v>
      </c>
      <c r="F16" s="47">
        <f t="shared" si="1"/>
        <v>122.71913011528028</v>
      </c>
      <c r="G16" s="47">
        <f t="shared" si="2"/>
        <v>341.45456666666666</v>
      </c>
    </row>
    <row r="17" spans="2:7" ht="15.75" customHeight="1" x14ac:dyDescent="0.3">
      <c r="B17" s="58" t="s">
        <v>113</v>
      </c>
      <c r="C17" s="77">
        <v>83472.209999999992</v>
      </c>
      <c r="D17" s="74">
        <v>30000</v>
      </c>
      <c r="E17" s="77">
        <v>102436.37</v>
      </c>
      <c r="F17" s="48">
        <f t="shared" si="1"/>
        <v>122.71913011528028</v>
      </c>
      <c r="G17" s="48">
        <f t="shared" si="2"/>
        <v>341.45456666666666</v>
      </c>
    </row>
    <row r="18" spans="2:7" ht="15.75" customHeight="1" x14ac:dyDescent="0.25">
      <c r="B18" s="50" t="s">
        <v>148</v>
      </c>
      <c r="C18" s="73">
        <f>SUM(C19,C21,C23,C26,C28)</f>
        <v>419242.74000000005</v>
      </c>
      <c r="D18" s="73">
        <f>SUM(D19,D21,D23,D26,D28)</f>
        <v>1198310</v>
      </c>
      <c r="E18" s="73">
        <f>SUM(E19,E21,E23,E26,E28)</f>
        <v>596693.42000000004</v>
      </c>
      <c r="F18" s="47">
        <f t="shared" si="1"/>
        <v>142.32647654196705</v>
      </c>
      <c r="G18" s="47">
        <f t="shared" si="2"/>
        <v>49.79457903213693</v>
      </c>
    </row>
    <row r="19" spans="2:7" x14ac:dyDescent="0.3">
      <c r="B19" s="6" t="s">
        <v>27</v>
      </c>
      <c r="C19" s="73">
        <f>SUM(C20)</f>
        <v>413724.95</v>
      </c>
      <c r="D19" s="73">
        <f t="shared" ref="D19:E19" si="6">SUM(D20)</f>
        <v>1093800</v>
      </c>
      <c r="E19" s="73">
        <f t="shared" si="6"/>
        <v>584957.14</v>
      </c>
      <c r="F19" s="47">
        <f t="shared" si="1"/>
        <v>141.38792934774662</v>
      </c>
      <c r="G19" s="47">
        <f t="shared" si="2"/>
        <v>53.479350886816604</v>
      </c>
    </row>
    <row r="20" spans="2:7" x14ac:dyDescent="0.3">
      <c r="B20" s="56" t="s">
        <v>26</v>
      </c>
      <c r="C20" s="77">
        <v>413724.95</v>
      </c>
      <c r="D20" s="74">
        <v>1093800</v>
      </c>
      <c r="E20" s="77">
        <v>584957.14</v>
      </c>
      <c r="F20" s="48">
        <f t="shared" si="1"/>
        <v>141.38792934774662</v>
      </c>
      <c r="G20" s="48">
        <f t="shared" si="2"/>
        <v>53.479350886816604</v>
      </c>
    </row>
    <row r="21" spans="2:7" x14ac:dyDescent="0.3">
      <c r="B21" s="6" t="s">
        <v>108</v>
      </c>
      <c r="C21" s="73">
        <f>SUM(C22:C22)</f>
        <v>5171.45</v>
      </c>
      <c r="D21" s="73">
        <f>SUM(D22:D22)</f>
        <v>54000</v>
      </c>
      <c r="E21" s="73">
        <f>SUM(E22:E22)</f>
        <v>11736.28</v>
      </c>
      <c r="F21" s="47">
        <f t="shared" si="1"/>
        <v>226.94370050952827</v>
      </c>
      <c r="G21" s="47">
        <f t="shared" si="2"/>
        <v>21.733851851851853</v>
      </c>
    </row>
    <row r="22" spans="2:7" ht="26.4" x14ac:dyDescent="0.3">
      <c r="B22" s="55" t="s">
        <v>114</v>
      </c>
      <c r="C22" s="77">
        <v>5171.45</v>
      </c>
      <c r="D22" s="74">
        <v>54000</v>
      </c>
      <c r="E22" s="77">
        <v>11736.28</v>
      </c>
      <c r="F22" s="48">
        <f t="shared" si="1"/>
        <v>226.94370050952827</v>
      </c>
      <c r="G22" s="48">
        <f t="shared" si="2"/>
        <v>21.733851851851853</v>
      </c>
    </row>
    <row r="23" spans="2:7" ht="15" x14ac:dyDescent="0.25">
      <c r="B23" s="6" t="s">
        <v>25</v>
      </c>
      <c r="C23" s="73">
        <f>SUM(C24:C25)</f>
        <v>346.34</v>
      </c>
      <c r="D23" s="73">
        <f t="shared" ref="D23:E23" si="7">SUM(D24:D25)</f>
        <v>20010</v>
      </c>
      <c r="E23" s="73">
        <f t="shared" si="7"/>
        <v>0</v>
      </c>
      <c r="F23" s="47">
        <f t="shared" si="1"/>
        <v>0</v>
      </c>
      <c r="G23" s="47">
        <f t="shared" si="2"/>
        <v>0</v>
      </c>
    </row>
    <row r="24" spans="2:7" ht="15" x14ac:dyDescent="0.25">
      <c r="B24" s="55" t="s">
        <v>24</v>
      </c>
      <c r="C24" s="77">
        <v>346.34</v>
      </c>
      <c r="D24" s="74">
        <v>20000</v>
      </c>
      <c r="E24" s="77">
        <v>0</v>
      </c>
      <c r="F24" s="48">
        <f t="shared" si="1"/>
        <v>0</v>
      </c>
      <c r="G24" s="48">
        <f t="shared" si="2"/>
        <v>0</v>
      </c>
    </row>
    <row r="25" spans="2:7" ht="15" x14ac:dyDescent="0.25">
      <c r="B25" s="46" t="s">
        <v>109</v>
      </c>
      <c r="C25" s="77">
        <v>0</v>
      </c>
      <c r="D25" s="74">
        <v>10</v>
      </c>
      <c r="E25" s="77">
        <v>0</v>
      </c>
      <c r="F25" s="48">
        <v>0</v>
      </c>
      <c r="G25" s="48">
        <f t="shared" si="2"/>
        <v>0</v>
      </c>
    </row>
    <row r="26" spans="2:7" ht="15" x14ac:dyDescent="0.25">
      <c r="B26" s="57" t="s">
        <v>110</v>
      </c>
      <c r="C26" s="73">
        <f>SUM(C27)</f>
        <v>0</v>
      </c>
      <c r="D26" s="73">
        <f t="shared" ref="D26:E26" si="8">SUM(D27)</f>
        <v>500</v>
      </c>
      <c r="E26" s="73">
        <f t="shared" si="8"/>
        <v>0</v>
      </c>
      <c r="F26" s="47">
        <v>0</v>
      </c>
      <c r="G26" s="47">
        <f t="shared" si="2"/>
        <v>0</v>
      </c>
    </row>
    <row r="27" spans="2:7" ht="15" x14ac:dyDescent="0.25">
      <c r="B27" s="55" t="s">
        <v>111</v>
      </c>
      <c r="C27" s="77">
        <v>0</v>
      </c>
      <c r="D27" s="74">
        <v>500</v>
      </c>
      <c r="E27" s="77">
        <v>0</v>
      </c>
      <c r="F27" s="48">
        <v>0</v>
      </c>
      <c r="G27" s="48">
        <f t="shared" si="2"/>
        <v>0</v>
      </c>
    </row>
    <row r="28" spans="2:7" x14ac:dyDescent="0.3">
      <c r="B28" s="57" t="s">
        <v>112</v>
      </c>
      <c r="C28" s="73">
        <f>SUM(C29)</f>
        <v>0</v>
      </c>
      <c r="D28" s="73">
        <f t="shared" ref="D28:E28" si="9">SUM(D29)</f>
        <v>30000</v>
      </c>
      <c r="E28" s="73">
        <f t="shared" si="9"/>
        <v>0</v>
      </c>
      <c r="F28" s="47">
        <v>0</v>
      </c>
      <c r="G28" s="47">
        <f t="shared" si="2"/>
        <v>0</v>
      </c>
    </row>
    <row r="29" spans="2:7" x14ac:dyDescent="0.3">
      <c r="B29" s="58" t="s">
        <v>113</v>
      </c>
      <c r="C29" s="77">
        <v>0</v>
      </c>
      <c r="D29" s="74">
        <v>30000</v>
      </c>
      <c r="E29" s="77">
        <v>0</v>
      </c>
      <c r="F29" s="48">
        <v>0</v>
      </c>
      <c r="G29" s="48">
        <f t="shared" si="2"/>
        <v>0</v>
      </c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F6" sqref="F6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3">
      <c r="B2" s="99" t="s">
        <v>34</v>
      </c>
      <c r="C2" s="99"/>
      <c r="D2" s="99"/>
      <c r="E2" s="99"/>
      <c r="F2" s="99"/>
      <c r="G2" s="99"/>
    </row>
    <row r="3" spans="2:7" ht="18" x14ac:dyDescent="0.25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141</v>
      </c>
      <c r="D4" s="36" t="s">
        <v>190</v>
      </c>
      <c r="E4" s="36" t="s">
        <v>189</v>
      </c>
      <c r="F4" s="36" t="s">
        <v>15</v>
      </c>
      <c r="G4" s="36" t="s">
        <v>15</v>
      </c>
    </row>
    <row r="5" spans="2:7" ht="15" x14ac:dyDescent="0.25">
      <c r="B5" s="36">
        <v>1</v>
      </c>
      <c r="C5" s="36">
        <v>2</v>
      </c>
      <c r="D5" s="36">
        <v>3</v>
      </c>
      <c r="E5" s="36">
        <v>4</v>
      </c>
      <c r="F5" s="36" t="s">
        <v>145</v>
      </c>
      <c r="G5" s="36" t="s">
        <v>146</v>
      </c>
    </row>
    <row r="6" spans="2:7" ht="15.75" customHeight="1" x14ac:dyDescent="0.25">
      <c r="B6" s="50" t="s">
        <v>28</v>
      </c>
      <c r="C6" s="72">
        <f>SUM(C7)</f>
        <v>419242.74000000005</v>
      </c>
      <c r="D6" s="72">
        <f t="shared" ref="D6:E6" si="0">SUM(D7)</f>
        <v>1198310</v>
      </c>
      <c r="E6" s="72">
        <f t="shared" si="0"/>
        <v>596693.42000000004</v>
      </c>
      <c r="F6" s="83">
        <f>ABS((E6/C6)*100)</f>
        <v>142.32647654196705</v>
      </c>
      <c r="G6" s="83">
        <f>ABS((E6/D6)*100)</f>
        <v>49.79457903213693</v>
      </c>
    </row>
    <row r="7" spans="2:7" ht="15.75" customHeight="1" x14ac:dyDescent="0.25">
      <c r="B7" s="6" t="s">
        <v>100</v>
      </c>
      <c r="C7" s="72">
        <f>SUM(C8)</f>
        <v>419242.74000000005</v>
      </c>
      <c r="D7" s="72">
        <f t="shared" ref="D7:E7" si="1">SUM(D8)</f>
        <v>1198310</v>
      </c>
      <c r="E7" s="72">
        <f t="shared" si="1"/>
        <v>596693.42000000004</v>
      </c>
      <c r="F7" s="78">
        <v>150</v>
      </c>
      <c r="G7" s="83">
        <f t="shared" ref="G7:G9" si="2">ABS((E7/D7)*100)</f>
        <v>49.79457903213693</v>
      </c>
    </row>
    <row r="8" spans="2:7" x14ac:dyDescent="0.3">
      <c r="B8" s="11" t="s">
        <v>101</v>
      </c>
      <c r="C8" s="74">
        <f>SUM(C9)</f>
        <v>419242.74000000005</v>
      </c>
      <c r="D8" s="74">
        <f t="shared" ref="D8:E8" si="3">SUM(D9)</f>
        <v>1198310</v>
      </c>
      <c r="E8" s="74">
        <f t="shared" si="3"/>
        <v>596693.42000000004</v>
      </c>
      <c r="F8" s="80">
        <v>150</v>
      </c>
      <c r="G8" s="84">
        <f t="shared" si="2"/>
        <v>49.79457903213693</v>
      </c>
    </row>
    <row r="9" spans="2:7" x14ac:dyDescent="0.3">
      <c r="B9" s="29" t="s">
        <v>102</v>
      </c>
      <c r="C9" s="77">
        <v>419242.74000000005</v>
      </c>
      <c r="D9" s="74">
        <v>1198310</v>
      </c>
      <c r="E9" s="77">
        <v>596693.42000000004</v>
      </c>
      <c r="F9" s="79">
        <v>150</v>
      </c>
      <c r="G9" s="84">
        <f t="shared" si="2"/>
        <v>49.79457903213693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topLeftCell="A3" workbookViewId="0">
      <selection activeCell="H14" sqref="H1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9" width="25.33203125" customWidth="1"/>
    <col min="10" max="11" width="15.664062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8" customHeight="1" x14ac:dyDescent="0.3">
      <c r="B2" s="99" t="s">
        <v>49</v>
      </c>
      <c r="C2" s="99"/>
      <c r="D2" s="99"/>
      <c r="E2" s="99"/>
      <c r="F2" s="99"/>
      <c r="G2" s="99"/>
      <c r="H2" s="99"/>
      <c r="I2" s="99"/>
      <c r="J2" s="99"/>
      <c r="K2" s="99"/>
    </row>
    <row r="3" spans="2:11" ht="15.75" customHeight="1" x14ac:dyDescent="0.3">
      <c r="B3" s="99" t="s">
        <v>30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18" x14ac:dyDescent="0.25">
      <c r="B4" s="2"/>
      <c r="C4" s="2"/>
      <c r="D4" s="2"/>
      <c r="E4" s="2"/>
      <c r="F4" s="2"/>
      <c r="G4" s="2"/>
      <c r="H4" s="2"/>
      <c r="I4" s="3"/>
      <c r="J4" s="3"/>
      <c r="K4" s="3"/>
    </row>
    <row r="5" spans="2:11" ht="25.5" customHeight="1" x14ac:dyDescent="0.3">
      <c r="B5" s="123" t="s">
        <v>6</v>
      </c>
      <c r="C5" s="124"/>
      <c r="D5" s="124"/>
      <c r="E5" s="124"/>
      <c r="F5" s="125"/>
      <c r="G5" s="36" t="s">
        <v>141</v>
      </c>
      <c r="H5" s="36" t="s">
        <v>190</v>
      </c>
      <c r="I5" s="36" t="s">
        <v>189</v>
      </c>
      <c r="J5" s="36" t="s">
        <v>15</v>
      </c>
      <c r="K5" s="36" t="s">
        <v>15</v>
      </c>
    </row>
    <row r="6" spans="2:11" ht="15" x14ac:dyDescent="0.25">
      <c r="B6" s="123">
        <v>1</v>
      </c>
      <c r="C6" s="124"/>
      <c r="D6" s="124"/>
      <c r="E6" s="124"/>
      <c r="F6" s="125"/>
      <c r="G6" s="38">
        <v>2</v>
      </c>
      <c r="H6" s="38">
        <v>3</v>
      </c>
      <c r="I6" s="38">
        <v>4</v>
      </c>
      <c r="J6" s="38" t="s">
        <v>145</v>
      </c>
      <c r="K6" s="38" t="s">
        <v>146</v>
      </c>
    </row>
    <row r="7" spans="2:11" ht="26.4" x14ac:dyDescent="0.3">
      <c r="B7" s="6">
        <v>8</v>
      </c>
      <c r="C7" s="6"/>
      <c r="D7" s="6"/>
      <c r="E7" s="6"/>
      <c r="F7" s="6" t="s">
        <v>8</v>
      </c>
      <c r="G7" s="31">
        <v>0</v>
      </c>
      <c r="H7" s="31">
        <v>0</v>
      </c>
      <c r="I7" s="78">
        <v>0</v>
      </c>
      <c r="J7" s="78">
        <v>0</v>
      </c>
      <c r="K7" s="78">
        <v>0</v>
      </c>
    </row>
    <row r="8" spans="2:11" x14ac:dyDescent="0.3">
      <c r="B8" s="6"/>
      <c r="C8" s="10">
        <v>84</v>
      </c>
      <c r="D8" s="10"/>
      <c r="E8" s="10"/>
      <c r="F8" s="10" t="s">
        <v>13</v>
      </c>
      <c r="G8" s="5">
        <v>0</v>
      </c>
      <c r="H8" s="5">
        <v>0</v>
      </c>
      <c r="I8" s="79">
        <v>0</v>
      </c>
      <c r="J8" s="79">
        <v>0</v>
      </c>
      <c r="K8" s="79">
        <v>0</v>
      </c>
    </row>
    <row r="9" spans="2:11" ht="39.6" x14ac:dyDescent="0.3">
      <c r="B9" s="7"/>
      <c r="C9" s="7"/>
      <c r="D9" s="7">
        <v>845</v>
      </c>
      <c r="E9" s="7"/>
      <c r="F9" s="28" t="s">
        <v>104</v>
      </c>
      <c r="G9" s="5">
        <v>0</v>
      </c>
      <c r="H9" s="5">
        <v>0</v>
      </c>
      <c r="I9" s="79">
        <v>0</v>
      </c>
      <c r="J9" s="79">
        <v>0</v>
      </c>
      <c r="K9" s="79">
        <v>0</v>
      </c>
    </row>
    <row r="10" spans="2:11" ht="39.6" x14ac:dyDescent="0.3">
      <c r="B10" s="7"/>
      <c r="C10" s="7"/>
      <c r="D10" s="7"/>
      <c r="E10" s="7">
        <v>8453</v>
      </c>
      <c r="F10" s="28" t="s">
        <v>103</v>
      </c>
      <c r="G10" s="5">
        <v>0</v>
      </c>
      <c r="H10" s="5">
        <v>0</v>
      </c>
      <c r="I10" s="79">
        <v>0</v>
      </c>
      <c r="J10" s="79">
        <v>0</v>
      </c>
      <c r="K10" s="79">
        <v>0</v>
      </c>
    </row>
    <row r="11" spans="2:11" ht="15" x14ac:dyDescent="0.25">
      <c r="B11" s="7"/>
      <c r="C11" s="7"/>
      <c r="D11" s="7"/>
      <c r="E11" s="8"/>
      <c r="F11" s="11"/>
      <c r="G11" s="5"/>
      <c r="H11" s="5"/>
      <c r="I11" s="79"/>
      <c r="J11" s="79"/>
      <c r="K11" s="79"/>
    </row>
    <row r="12" spans="2:11" ht="25.5" x14ac:dyDescent="0.25">
      <c r="B12" s="9">
        <v>5</v>
      </c>
      <c r="C12" s="9"/>
      <c r="D12" s="9"/>
      <c r="E12" s="9"/>
      <c r="F12" s="21" t="s">
        <v>9</v>
      </c>
      <c r="G12" s="72">
        <f>SUM(G13)</f>
        <v>32820.35</v>
      </c>
      <c r="H12" s="72">
        <f>SUM(H13)</f>
        <v>25500</v>
      </c>
      <c r="I12" s="72">
        <f>SUM(I13)</f>
        <v>17448.900000000001</v>
      </c>
      <c r="J12" s="83">
        <f>ABS((I12/G12)*100)</f>
        <v>53.16488093515153</v>
      </c>
      <c r="K12" s="83">
        <f>ABS((I12/H12)*100)</f>
        <v>68.427058823529421</v>
      </c>
    </row>
    <row r="13" spans="2:11" ht="25.5" x14ac:dyDescent="0.25">
      <c r="B13" s="10"/>
      <c r="C13" s="46">
        <v>54</v>
      </c>
      <c r="D13" s="46"/>
      <c r="E13" s="46"/>
      <c r="F13" s="49" t="s">
        <v>14</v>
      </c>
      <c r="G13" s="75">
        <f>SUM(G15)</f>
        <v>32820.35</v>
      </c>
      <c r="H13" s="75">
        <f t="shared" ref="H13:I13" si="0">SUM(H15)</f>
        <v>25500</v>
      </c>
      <c r="I13" s="75">
        <f t="shared" si="0"/>
        <v>17448.900000000001</v>
      </c>
      <c r="J13" s="84">
        <f>ABS((I13/G13)*100)</f>
        <v>53.16488093515153</v>
      </c>
      <c r="K13" s="84">
        <f>ABS((I13/H13)*100)</f>
        <v>68.427058823529421</v>
      </c>
    </row>
    <row r="14" spans="2:11" ht="52.8" x14ac:dyDescent="0.3">
      <c r="B14" s="10"/>
      <c r="C14" s="10"/>
      <c r="D14" s="10">
        <v>545</v>
      </c>
      <c r="E14" s="28"/>
      <c r="F14" s="28" t="s">
        <v>105</v>
      </c>
      <c r="G14" s="74">
        <f>SUM(G15)</f>
        <v>32820.35</v>
      </c>
      <c r="H14" s="74">
        <f t="shared" ref="H14:I14" si="1">SUM(H15)</f>
        <v>25500</v>
      </c>
      <c r="I14" s="74">
        <f t="shared" si="1"/>
        <v>17448.900000000001</v>
      </c>
      <c r="J14" s="84">
        <f>ABS((I14/G14)*100)</f>
        <v>53.16488093515153</v>
      </c>
      <c r="K14" s="84">
        <f>ABS((I14/H14)*100)</f>
        <v>68.427058823529421</v>
      </c>
    </row>
    <row r="15" spans="2:11" ht="52.8" x14ac:dyDescent="0.3">
      <c r="B15" s="10"/>
      <c r="C15" s="10"/>
      <c r="D15" s="10"/>
      <c r="E15" s="28">
        <v>5453</v>
      </c>
      <c r="F15" s="28" t="s">
        <v>106</v>
      </c>
      <c r="G15" s="74">
        <v>32820.35</v>
      </c>
      <c r="H15" s="74">
        <v>25500</v>
      </c>
      <c r="I15" s="77">
        <v>17448.900000000001</v>
      </c>
      <c r="J15" s="84">
        <f>ABS((I15/G15)*100)</f>
        <v>53.16488093515153</v>
      </c>
      <c r="K15" s="84">
        <f>ABS((I15/H15)*100)</f>
        <v>68.427058823529421</v>
      </c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6" fitToHeight="0" orientation="landscape" r:id="rId1"/>
  <ignoredErrors>
    <ignoredError sqref="G13 H13:I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workbookViewId="0">
      <selection activeCell="D10" sqref="D10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3">
      <c r="B2" s="99" t="s">
        <v>31</v>
      </c>
      <c r="C2" s="99"/>
      <c r="D2" s="99"/>
      <c r="E2" s="99"/>
      <c r="F2" s="99"/>
      <c r="G2" s="99"/>
    </row>
    <row r="3" spans="2:7" ht="18" x14ac:dyDescent="0.25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141</v>
      </c>
      <c r="D4" s="36" t="s">
        <v>190</v>
      </c>
      <c r="E4" s="36" t="s">
        <v>189</v>
      </c>
      <c r="F4" s="36" t="s">
        <v>15</v>
      </c>
      <c r="G4" s="36" t="s">
        <v>15</v>
      </c>
    </row>
    <row r="5" spans="2:7" ht="15" x14ac:dyDescent="0.25">
      <c r="B5" s="36">
        <v>1</v>
      </c>
      <c r="C5" s="36">
        <v>2</v>
      </c>
      <c r="D5" s="36">
        <v>3</v>
      </c>
      <c r="E5" s="36">
        <v>4</v>
      </c>
      <c r="F5" s="36" t="s">
        <v>145</v>
      </c>
      <c r="G5" s="36" t="s">
        <v>146</v>
      </c>
    </row>
    <row r="6" spans="2:7" ht="15" x14ac:dyDescent="0.25">
      <c r="B6" s="6" t="s">
        <v>32</v>
      </c>
      <c r="C6" s="72">
        <v>0</v>
      </c>
      <c r="D6" s="72">
        <v>0</v>
      </c>
      <c r="E6" s="73">
        <v>0</v>
      </c>
      <c r="F6" s="78">
        <v>0</v>
      </c>
      <c r="G6" s="78">
        <v>0</v>
      </c>
    </row>
    <row r="7" spans="2:7" ht="15" x14ac:dyDescent="0.25">
      <c r="B7" s="6" t="s">
        <v>115</v>
      </c>
      <c r="C7" s="72">
        <v>0</v>
      </c>
      <c r="D7" s="72">
        <v>0</v>
      </c>
      <c r="E7" s="73">
        <v>0</v>
      </c>
      <c r="F7" s="78">
        <v>0</v>
      </c>
      <c r="G7" s="78">
        <v>0</v>
      </c>
    </row>
    <row r="8" spans="2:7" ht="15" x14ac:dyDescent="0.25">
      <c r="B8" s="56" t="s">
        <v>116</v>
      </c>
      <c r="C8" s="74">
        <v>0</v>
      </c>
      <c r="D8" s="74">
        <v>0</v>
      </c>
      <c r="E8" s="77">
        <v>0</v>
      </c>
      <c r="F8" s="79">
        <v>0</v>
      </c>
      <c r="G8" s="79">
        <v>0</v>
      </c>
    </row>
    <row r="9" spans="2:7" ht="15.75" customHeight="1" x14ac:dyDescent="0.25">
      <c r="B9" s="6" t="s">
        <v>33</v>
      </c>
      <c r="C9" s="72">
        <f>SUM(C10)</f>
        <v>32820.35</v>
      </c>
      <c r="D9" s="72">
        <f>SUM(D11)</f>
        <v>25500</v>
      </c>
      <c r="E9" s="73">
        <f>SUM(E10)</f>
        <v>17448.900000000001</v>
      </c>
      <c r="F9" s="83">
        <f>ABS((E9/C9)*100)</f>
        <v>53.16488093515153</v>
      </c>
      <c r="G9" s="83">
        <f>ABS((E9/D9)*100)</f>
        <v>68.427058823529421</v>
      </c>
    </row>
    <row r="10" spans="2:7" ht="15.75" customHeight="1" x14ac:dyDescent="0.3">
      <c r="B10" s="6" t="s">
        <v>149</v>
      </c>
      <c r="C10" s="72">
        <f>SUM(C11)</f>
        <v>32820.35</v>
      </c>
      <c r="D10" s="72">
        <f>SUM(D11)</f>
        <v>25500</v>
      </c>
      <c r="E10" s="73">
        <f>SUM(E11)</f>
        <v>17448.900000000001</v>
      </c>
      <c r="F10" s="83">
        <f t="shared" ref="F10:F11" si="0">ABS((E10/C10)*100)</f>
        <v>53.16488093515153</v>
      </c>
      <c r="G10" s="83">
        <f t="shared" ref="G10:G11" si="1">ABS((E10/D10)*100)</f>
        <v>68.427058823529421</v>
      </c>
    </row>
    <row r="11" spans="2:7" x14ac:dyDescent="0.3">
      <c r="B11" s="56" t="s">
        <v>26</v>
      </c>
      <c r="C11" s="74">
        <v>32820.35</v>
      </c>
      <c r="D11" s="74">
        <v>25500</v>
      </c>
      <c r="E11" s="77">
        <v>17448.900000000001</v>
      </c>
      <c r="F11" s="84">
        <f t="shared" si="0"/>
        <v>53.16488093515153</v>
      </c>
      <c r="G11" s="84">
        <f t="shared" si="1"/>
        <v>68.427058823529421</v>
      </c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  <ignoredErrors>
    <ignoredError sqref="D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5"/>
  <sheetViews>
    <sheetView tabSelected="1" topLeftCell="A70" workbookViewId="0">
      <selection activeCell="B104" sqref="B10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3.44140625" customWidth="1"/>
    <col min="5" max="5" width="37.44140625" customWidth="1"/>
    <col min="6" max="7" width="25.33203125" customWidth="1"/>
    <col min="8" max="8" width="15.6640625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8" customHeight="1" x14ac:dyDescent="0.25">
      <c r="B2" s="99" t="s">
        <v>10</v>
      </c>
      <c r="C2" s="135"/>
      <c r="D2" s="135"/>
      <c r="E2" s="135"/>
      <c r="F2" s="135"/>
      <c r="G2" s="135"/>
      <c r="H2" s="135"/>
    </row>
    <row r="3" spans="2:8" ht="18" x14ac:dyDescent="0.25">
      <c r="B3" s="2"/>
      <c r="C3" s="2"/>
      <c r="D3" s="2"/>
      <c r="E3" s="2"/>
      <c r="F3" s="2"/>
      <c r="G3" s="2"/>
      <c r="H3" s="3"/>
    </row>
    <row r="4" spans="2:8" ht="15.6" x14ac:dyDescent="0.3">
      <c r="B4" s="136" t="s">
        <v>50</v>
      </c>
      <c r="C4" s="136"/>
      <c r="D4" s="136"/>
      <c r="E4" s="136"/>
      <c r="F4" s="136"/>
      <c r="G4" s="136"/>
      <c r="H4" s="136"/>
    </row>
    <row r="5" spans="2:8" ht="18" x14ac:dyDescent="0.25">
      <c r="B5" s="2"/>
      <c r="C5" s="2"/>
      <c r="D5" s="2"/>
      <c r="E5" s="2"/>
      <c r="F5" s="2"/>
      <c r="G5" s="2"/>
      <c r="H5" s="3"/>
    </row>
    <row r="6" spans="2:8" ht="26.4" x14ac:dyDescent="0.3">
      <c r="B6" s="123" t="s">
        <v>6</v>
      </c>
      <c r="C6" s="124"/>
      <c r="D6" s="124"/>
      <c r="E6" s="125"/>
      <c r="F6" s="36" t="s">
        <v>190</v>
      </c>
      <c r="G6" s="36" t="s">
        <v>192</v>
      </c>
      <c r="H6" s="36" t="s">
        <v>15</v>
      </c>
    </row>
    <row r="7" spans="2:8" s="27" customFormat="1" ht="15.75" customHeight="1" x14ac:dyDescent="0.2">
      <c r="B7" s="137">
        <v>1</v>
      </c>
      <c r="C7" s="138"/>
      <c r="D7" s="138"/>
      <c r="E7" s="139"/>
      <c r="F7" s="37">
        <v>2</v>
      </c>
      <c r="G7" s="37">
        <v>3</v>
      </c>
      <c r="H7" s="37" t="s">
        <v>142</v>
      </c>
    </row>
    <row r="8" spans="2:8" s="27" customFormat="1" ht="15.75" customHeight="1" x14ac:dyDescent="0.2">
      <c r="B8" s="126" t="s">
        <v>234</v>
      </c>
      <c r="C8" s="127"/>
      <c r="D8" s="128"/>
      <c r="E8" s="98" t="s">
        <v>233</v>
      </c>
      <c r="F8" s="129"/>
      <c r="G8" s="130"/>
      <c r="H8" s="131"/>
    </row>
    <row r="9" spans="2:8" s="40" customFormat="1" ht="22.5" customHeight="1" x14ac:dyDescent="0.3">
      <c r="B9" s="126" t="s">
        <v>185</v>
      </c>
      <c r="C9" s="127"/>
      <c r="D9" s="128"/>
      <c r="E9" s="98" t="s">
        <v>107</v>
      </c>
      <c r="F9" s="129"/>
      <c r="G9" s="130"/>
      <c r="H9" s="131"/>
    </row>
    <row r="10" spans="2:8" s="40" customFormat="1" ht="18" customHeight="1" x14ac:dyDescent="0.25">
      <c r="B10" s="126" t="s">
        <v>186</v>
      </c>
      <c r="C10" s="127"/>
      <c r="D10" s="128"/>
      <c r="E10" s="98" t="s">
        <v>122</v>
      </c>
      <c r="F10" s="129"/>
      <c r="G10" s="130"/>
      <c r="H10" s="131"/>
    </row>
    <row r="11" spans="2:8" s="40" customFormat="1" ht="24.6" customHeight="1" x14ac:dyDescent="0.25">
      <c r="B11" s="126" t="s">
        <v>187</v>
      </c>
      <c r="C11" s="127"/>
      <c r="D11" s="128"/>
      <c r="E11" s="98" t="s">
        <v>123</v>
      </c>
      <c r="F11" s="129"/>
      <c r="G11" s="130"/>
      <c r="H11" s="131"/>
    </row>
    <row r="12" spans="2:8" s="27" customFormat="1" ht="34.200000000000003" customHeight="1" x14ac:dyDescent="0.2">
      <c r="B12" s="90"/>
      <c r="C12" s="124" t="s">
        <v>188</v>
      </c>
      <c r="D12" s="124"/>
      <c r="E12" s="124"/>
      <c r="F12" s="96">
        <f>SUM(F13:F18)</f>
        <v>1223810</v>
      </c>
      <c r="G12" s="96">
        <f>SUM(G13:G18)</f>
        <v>666911.56000000006</v>
      </c>
      <c r="H12" s="97">
        <f t="shared" ref="H12:H34" si="0">ABS((G12/F12)*100)</f>
        <v>54.49469770634331</v>
      </c>
    </row>
    <row r="13" spans="2:8" s="40" customFormat="1" ht="18" customHeight="1" x14ac:dyDescent="0.3">
      <c r="B13" s="132" t="s">
        <v>198</v>
      </c>
      <c r="C13" s="133"/>
      <c r="D13" s="134"/>
      <c r="E13" s="66" t="s">
        <v>117</v>
      </c>
      <c r="F13" s="86">
        <v>711010</v>
      </c>
      <c r="G13" s="87">
        <v>330640.89</v>
      </c>
      <c r="H13" s="64">
        <f t="shared" si="0"/>
        <v>46.50298729975669</v>
      </c>
    </row>
    <row r="14" spans="2:8" s="40" customFormat="1" ht="18.75" customHeight="1" x14ac:dyDescent="0.25">
      <c r="B14" s="149" t="s">
        <v>199</v>
      </c>
      <c r="C14" s="149"/>
      <c r="D14" s="149"/>
      <c r="E14" s="66" t="s">
        <v>195</v>
      </c>
      <c r="F14" s="86">
        <v>20010</v>
      </c>
      <c r="G14" s="87">
        <v>9435.7100000000009</v>
      </c>
      <c r="H14" s="64">
        <f t="shared" si="0"/>
        <v>47.154972513743132</v>
      </c>
    </row>
    <row r="15" spans="2:8" s="40" customFormat="1" ht="16.5" customHeight="1" x14ac:dyDescent="0.25">
      <c r="B15" s="132" t="s">
        <v>200</v>
      </c>
      <c r="C15" s="133"/>
      <c r="D15" s="134"/>
      <c r="E15" s="95" t="s">
        <v>201</v>
      </c>
      <c r="F15" s="86">
        <v>107700</v>
      </c>
      <c r="G15" s="87">
        <v>36234</v>
      </c>
      <c r="H15" s="64">
        <f t="shared" si="0"/>
        <v>33.64345403899722</v>
      </c>
    </row>
    <row r="16" spans="2:8" s="40" customFormat="1" ht="18" customHeight="1" x14ac:dyDescent="0.3">
      <c r="B16" s="140" t="s">
        <v>202</v>
      </c>
      <c r="C16" s="141"/>
      <c r="D16" s="142"/>
      <c r="E16" s="95" t="s">
        <v>203</v>
      </c>
      <c r="F16" s="86">
        <v>354590</v>
      </c>
      <c r="G16" s="87">
        <v>188164.59</v>
      </c>
      <c r="H16" s="64">
        <f t="shared" si="0"/>
        <v>53.065396655292027</v>
      </c>
    </row>
    <row r="17" spans="2:8" s="40" customFormat="1" ht="16.5" customHeight="1" x14ac:dyDescent="0.25">
      <c r="B17" s="143" t="s">
        <v>205</v>
      </c>
      <c r="C17" s="144"/>
      <c r="D17" s="145"/>
      <c r="E17" s="95" t="s">
        <v>197</v>
      </c>
      <c r="F17" s="86">
        <v>500</v>
      </c>
      <c r="G17" s="87">
        <v>0</v>
      </c>
      <c r="H17" s="64">
        <f t="shared" si="0"/>
        <v>0</v>
      </c>
    </row>
    <row r="18" spans="2:8" s="40" customFormat="1" ht="16.5" customHeight="1" x14ac:dyDescent="0.3">
      <c r="B18" s="140" t="s">
        <v>204</v>
      </c>
      <c r="C18" s="141"/>
      <c r="D18" s="142"/>
      <c r="E18" s="95" t="s">
        <v>196</v>
      </c>
      <c r="F18" s="86">
        <v>30000</v>
      </c>
      <c r="G18" s="87">
        <v>102436.37</v>
      </c>
      <c r="H18" s="64">
        <f t="shared" si="0"/>
        <v>341.45456666666666</v>
      </c>
    </row>
    <row r="19" spans="2:8" s="40" customFormat="1" ht="29.4" customHeight="1" x14ac:dyDescent="0.25">
      <c r="B19" s="123" t="s">
        <v>184</v>
      </c>
      <c r="C19" s="124"/>
      <c r="D19" s="124"/>
      <c r="E19" s="124"/>
      <c r="F19" s="96">
        <f>SUM(F20,F28,F39,F69,F87,F90)</f>
        <v>1223810</v>
      </c>
      <c r="G19" s="96">
        <f>SUM(G20,G28,G39,G69,G87,G90)</f>
        <v>614142.32000000007</v>
      </c>
      <c r="H19" s="97">
        <f t="shared" si="0"/>
        <v>50.182815959993796</v>
      </c>
    </row>
    <row r="20" spans="2:8" s="40" customFormat="1" ht="21" customHeight="1" x14ac:dyDescent="0.3">
      <c r="B20" s="132" t="s">
        <v>198</v>
      </c>
      <c r="C20" s="133"/>
      <c r="D20" s="134"/>
      <c r="E20" s="66" t="s">
        <v>117</v>
      </c>
      <c r="F20" s="86">
        <f>SUM(F21,F24,F26)</f>
        <v>711010</v>
      </c>
      <c r="G20" s="86">
        <f>SUM(G21,G24,G26)</f>
        <v>400672.9</v>
      </c>
      <c r="H20" s="64">
        <f t="shared" si="0"/>
        <v>56.352639203386737</v>
      </c>
    </row>
    <row r="21" spans="2:8" s="40" customFormat="1" ht="21" customHeight="1" x14ac:dyDescent="0.25">
      <c r="B21" s="152">
        <v>31</v>
      </c>
      <c r="C21" s="152"/>
      <c r="D21" s="152"/>
      <c r="E21" s="65" t="s">
        <v>124</v>
      </c>
      <c r="F21" s="85">
        <f>SUM(F22:F23)</f>
        <v>685110</v>
      </c>
      <c r="G21" s="85">
        <f>SUM(G22:G23)</f>
        <v>382940.37</v>
      </c>
      <c r="H21" s="62">
        <f t="shared" si="0"/>
        <v>55.894727853921268</v>
      </c>
    </row>
    <row r="22" spans="2:8" s="40" customFormat="1" ht="18.75" customHeight="1" x14ac:dyDescent="0.3">
      <c r="B22" s="53">
        <v>3111</v>
      </c>
      <c r="C22" s="54"/>
      <c r="D22" s="91" t="s">
        <v>150</v>
      </c>
      <c r="E22" s="42" t="s">
        <v>21</v>
      </c>
      <c r="F22" s="88">
        <v>638110</v>
      </c>
      <c r="G22" s="89">
        <v>369440.37</v>
      </c>
      <c r="H22" s="41">
        <f t="shared" si="0"/>
        <v>57.89603203209478</v>
      </c>
    </row>
    <row r="23" spans="2:8" s="40" customFormat="1" ht="18.75" customHeight="1" x14ac:dyDescent="0.25">
      <c r="B23" s="53">
        <v>3121</v>
      </c>
      <c r="C23" s="54"/>
      <c r="D23" s="91" t="s">
        <v>151</v>
      </c>
      <c r="E23" s="39" t="s">
        <v>65</v>
      </c>
      <c r="F23" s="88">
        <v>47000</v>
      </c>
      <c r="G23" s="89">
        <v>13500</v>
      </c>
      <c r="H23" s="41">
        <f t="shared" si="0"/>
        <v>28.723404255319153</v>
      </c>
    </row>
    <row r="24" spans="2:8" s="40" customFormat="1" ht="18.75" customHeight="1" x14ac:dyDescent="0.25">
      <c r="B24" s="59">
        <v>34</v>
      </c>
      <c r="C24" s="60"/>
      <c r="D24" s="61"/>
      <c r="E24" s="61" t="s">
        <v>90</v>
      </c>
      <c r="F24" s="85">
        <f>SUM(F25)</f>
        <v>400</v>
      </c>
      <c r="G24" s="85">
        <f>SUM(G25)</f>
        <v>283.63</v>
      </c>
      <c r="H24" s="41">
        <f t="shared" si="0"/>
        <v>70.907499999999999</v>
      </c>
    </row>
    <row r="25" spans="2:8" s="40" customFormat="1" ht="28.5" customHeight="1" x14ac:dyDescent="0.3">
      <c r="B25" s="53">
        <v>3427</v>
      </c>
      <c r="C25" s="54"/>
      <c r="D25" s="91" t="s">
        <v>152</v>
      </c>
      <c r="E25" s="39" t="s">
        <v>125</v>
      </c>
      <c r="F25" s="88">
        <v>400</v>
      </c>
      <c r="G25" s="89">
        <v>283.63</v>
      </c>
      <c r="H25" s="41">
        <f t="shared" si="0"/>
        <v>70.907499999999999</v>
      </c>
    </row>
    <row r="26" spans="2:8" s="40" customFormat="1" ht="28.5" customHeight="1" x14ac:dyDescent="0.25">
      <c r="B26" s="59">
        <v>54</v>
      </c>
      <c r="C26" s="60"/>
      <c r="D26" s="61"/>
      <c r="E26" s="67" t="s">
        <v>126</v>
      </c>
      <c r="F26" s="85">
        <f>SUM(F27)</f>
        <v>25500</v>
      </c>
      <c r="G26" s="85">
        <f>SUM(G27)</f>
        <v>17448.900000000001</v>
      </c>
      <c r="H26" s="62">
        <f t="shared" si="0"/>
        <v>68.427058823529421</v>
      </c>
    </row>
    <row r="27" spans="2:8" s="40" customFormat="1" ht="36" customHeight="1" x14ac:dyDescent="0.3">
      <c r="B27" s="53">
        <v>5453</v>
      </c>
      <c r="C27" s="54"/>
      <c r="D27" s="91" t="s">
        <v>153</v>
      </c>
      <c r="E27" s="39" t="s">
        <v>127</v>
      </c>
      <c r="F27" s="88">
        <v>25500</v>
      </c>
      <c r="G27" s="89">
        <v>17448.900000000001</v>
      </c>
      <c r="H27" s="41">
        <f t="shared" si="0"/>
        <v>68.427058823529421</v>
      </c>
    </row>
    <row r="28" spans="2:8" s="40" customFormat="1" ht="18" customHeight="1" x14ac:dyDescent="0.25">
      <c r="B28" s="149" t="s">
        <v>199</v>
      </c>
      <c r="C28" s="149"/>
      <c r="D28" s="149"/>
      <c r="E28" s="66" t="s">
        <v>118</v>
      </c>
      <c r="F28" s="86">
        <f>SUM(F29,F35)</f>
        <v>20010</v>
      </c>
      <c r="G28" s="86">
        <f>SUM(G29,G35)</f>
        <v>0</v>
      </c>
      <c r="H28" s="64">
        <f t="shared" si="0"/>
        <v>0</v>
      </c>
    </row>
    <row r="29" spans="2:8" s="40" customFormat="1" ht="18" customHeight="1" x14ac:dyDescent="0.25">
      <c r="B29" s="59">
        <v>32</v>
      </c>
      <c r="C29" s="60"/>
      <c r="D29" s="61"/>
      <c r="E29" s="65" t="s">
        <v>128</v>
      </c>
      <c r="F29" s="85">
        <f>SUM(F30:F34)</f>
        <v>13010</v>
      </c>
      <c r="G29" s="85">
        <f>SUM(G30:G34)</f>
        <v>0</v>
      </c>
      <c r="H29" s="62">
        <f t="shared" si="0"/>
        <v>0</v>
      </c>
    </row>
    <row r="30" spans="2:8" s="40" customFormat="1" ht="18.75" customHeight="1" x14ac:dyDescent="0.25">
      <c r="B30" s="53">
        <v>3223</v>
      </c>
      <c r="C30" s="54"/>
      <c r="D30" s="91" t="s">
        <v>154</v>
      </c>
      <c r="E30" s="42" t="s">
        <v>73</v>
      </c>
      <c r="F30" s="88">
        <v>1000</v>
      </c>
      <c r="G30" s="89">
        <v>0</v>
      </c>
      <c r="H30" s="41">
        <f t="shared" si="0"/>
        <v>0</v>
      </c>
    </row>
    <row r="31" spans="2:8" s="40" customFormat="1" ht="18.75" customHeight="1" x14ac:dyDescent="0.3">
      <c r="B31" s="53">
        <v>3224</v>
      </c>
      <c r="C31" s="54"/>
      <c r="D31" s="91" t="s">
        <v>155</v>
      </c>
      <c r="E31" s="42" t="s">
        <v>129</v>
      </c>
      <c r="F31" s="88">
        <v>3000</v>
      </c>
      <c r="G31" s="89">
        <v>0</v>
      </c>
      <c r="H31" s="41">
        <f t="shared" si="0"/>
        <v>0</v>
      </c>
    </row>
    <row r="32" spans="2:8" s="40" customFormat="1" ht="18.75" customHeight="1" x14ac:dyDescent="0.3">
      <c r="B32" s="150">
        <v>3227</v>
      </c>
      <c r="C32" s="151"/>
      <c r="D32" s="91" t="s">
        <v>156</v>
      </c>
      <c r="E32" s="42" t="s">
        <v>76</v>
      </c>
      <c r="F32" s="88">
        <v>3000</v>
      </c>
      <c r="G32" s="89">
        <v>0</v>
      </c>
      <c r="H32" s="41">
        <f t="shared" si="0"/>
        <v>0</v>
      </c>
    </row>
    <row r="33" spans="2:8" s="40" customFormat="1" ht="18.75" customHeight="1" x14ac:dyDescent="0.3">
      <c r="B33" s="53">
        <v>3232</v>
      </c>
      <c r="C33" s="54"/>
      <c r="D33" s="91" t="s">
        <v>157</v>
      </c>
      <c r="E33" s="42" t="s">
        <v>79</v>
      </c>
      <c r="F33" s="88">
        <v>2010</v>
      </c>
      <c r="G33" s="89">
        <v>0</v>
      </c>
      <c r="H33" s="41">
        <f t="shared" si="0"/>
        <v>0</v>
      </c>
    </row>
    <row r="34" spans="2:8" s="40" customFormat="1" ht="19.5" customHeight="1" x14ac:dyDescent="0.3">
      <c r="B34" s="53">
        <v>3236</v>
      </c>
      <c r="C34" s="54"/>
      <c r="D34" s="91" t="s">
        <v>158</v>
      </c>
      <c r="E34" s="42" t="s">
        <v>130</v>
      </c>
      <c r="F34" s="88">
        <v>4000</v>
      </c>
      <c r="G34" s="89">
        <v>0</v>
      </c>
      <c r="H34" s="41">
        <f t="shared" si="0"/>
        <v>0</v>
      </c>
    </row>
    <row r="35" spans="2:8" s="40" customFormat="1" ht="28.2" customHeight="1" x14ac:dyDescent="0.3">
      <c r="B35" s="59">
        <v>42</v>
      </c>
      <c r="C35" s="60"/>
      <c r="D35" s="61"/>
      <c r="E35" s="67" t="s">
        <v>63</v>
      </c>
      <c r="F35" s="85">
        <f>SUM(F36:F38)</f>
        <v>7000</v>
      </c>
      <c r="G35" s="85">
        <f>SUM(G36:G38)</f>
        <v>0</v>
      </c>
      <c r="H35" s="62">
        <f>ABS((G35/F35)*100)</f>
        <v>0</v>
      </c>
    </row>
    <row r="36" spans="2:8" s="40" customFormat="1" ht="18" customHeight="1" x14ac:dyDescent="0.3">
      <c r="B36" s="53">
        <v>4221</v>
      </c>
      <c r="C36" s="54"/>
      <c r="D36" s="91" t="s">
        <v>159</v>
      </c>
      <c r="E36" s="42" t="s">
        <v>96</v>
      </c>
      <c r="F36" s="88">
        <v>2000</v>
      </c>
      <c r="G36" s="89">
        <v>0</v>
      </c>
      <c r="H36" s="41">
        <f t="shared" ref="H36" si="1">ABS((G36/F36)*100)</f>
        <v>0</v>
      </c>
    </row>
    <row r="37" spans="2:8" s="40" customFormat="1" ht="18" customHeight="1" x14ac:dyDescent="0.3">
      <c r="B37" s="53">
        <v>4222</v>
      </c>
      <c r="C37" s="54"/>
      <c r="D37" s="91" t="s">
        <v>160</v>
      </c>
      <c r="E37" s="42" t="s">
        <v>97</v>
      </c>
      <c r="F37" s="88">
        <v>2000</v>
      </c>
      <c r="G37" s="89">
        <v>0</v>
      </c>
      <c r="H37" s="41">
        <f>ABS((G37/F37)*100)</f>
        <v>0</v>
      </c>
    </row>
    <row r="38" spans="2:8" s="40" customFormat="1" ht="18" customHeight="1" x14ac:dyDescent="0.3">
      <c r="B38" s="53">
        <v>4223</v>
      </c>
      <c r="C38" s="54"/>
      <c r="D38" s="91" t="s">
        <v>161</v>
      </c>
      <c r="E38" s="42" t="s">
        <v>98</v>
      </c>
      <c r="F38" s="88">
        <v>3000</v>
      </c>
      <c r="G38" s="89">
        <v>0</v>
      </c>
      <c r="H38" s="41">
        <f>ABS((G38/F38)*100)</f>
        <v>0</v>
      </c>
    </row>
    <row r="39" spans="2:8" s="40" customFormat="1" ht="18" customHeight="1" x14ac:dyDescent="0.3">
      <c r="B39" s="132" t="s">
        <v>200</v>
      </c>
      <c r="C39" s="133"/>
      <c r="D39" s="134"/>
      <c r="E39" s="66" t="s">
        <v>201</v>
      </c>
      <c r="F39" s="86">
        <f>SUM(F40,F61,F63)</f>
        <v>107700</v>
      </c>
      <c r="G39" s="86">
        <f>SUM(G40,G61,G63)</f>
        <v>47670.120000000017</v>
      </c>
      <c r="H39" s="94">
        <f>ABS((G39/F39)*100)</f>
        <v>44.261949860724251</v>
      </c>
    </row>
    <row r="40" spans="2:8" s="40" customFormat="1" ht="18" customHeight="1" x14ac:dyDescent="0.3">
      <c r="B40" s="59">
        <v>32</v>
      </c>
      <c r="C40" s="60"/>
      <c r="D40" s="61"/>
      <c r="E40" s="65" t="s">
        <v>128</v>
      </c>
      <c r="F40" s="85">
        <f>SUM(F41:F60)</f>
        <v>93200</v>
      </c>
      <c r="G40" s="85">
        <f>SUM(G41:G60)</f>
        <v>42665.990000000013</v>
      </c>
      <c r="H40" s="62">
        <f>ABS((G40/F40)*100)</f>
        <v>45.778959227467823</v>
      </c>
    </row>
    <row r="41" spans="2:8" s="40" customFormat="1" ht="20.25" customHeight="1" x14ac:dyDescent="0.3">
      <c r="B41" s="53">
        <v>3211</v>
      </c>
      <c r="C41" s="54"/>
      <c r="D41" s="91" t="s">
        <v>162</v>
      </c>
      <c r="E41" s="42" t="s">
        <v>23</v>
      </c>
      <c r="F41" s="88">
        <v>1600</v>
      </c>
      <c r="G41" s="89">
        <v>966.98</v>
      </c>
      <c r="H41" s="41">
        <f>ABS((G41/F41)*100)</f>
        <v>60.436250000000001</v>
      </c>
    </row>
    <row r="42" spans="2:8" s="40" customFormat="1" ht="23.25" customHeight="1" x14ac:dyDescent="0.3">
      <c r="B42" s="53">
        <v>3212</v>
      </c>
      <c r="C42" s="54"/>
      <c r="D42" s="91" t="s">
        <v>163</v>
      </c>
      <c r="E42" s="63" t="s">
        <v>132</v>
      </c>
      <c r="F42" s="88">
        <v>4000</v>
      </c>
      <c r="G42" s="89">
        <v>1372.51</v>
      </c>
      <c r="H42" s="41">
        <f t="shared" ref="H42:H100" si="2">ABS((G42/F42)*100)</f>
        <v>34.312749999999994</v>
      </c>
    </row>
    <row r="43" spans="2:8" s="40" customFormat="1" ht="19.5" customHeight="1" x14ac:dyDescent="0.3">
      <c r="B43" s="53">
        <v>3213</v>
      </c>
      <c r="C43" s="54"/>
      <c r="D43" s="91" t="s">
        <v>164</v>
      </c>
      <c r="E43" s="63" t="s">
        <v>70</v>
      </c>
      <c r="F43" s="88">
        <v>1500</v>
      </c>
      <c r="G43" s="89">
        <v>680</v>
      </c>
      <c r="H43" s="41">
        <f t="shared" si="2"/>
        <v>45.333333333333329</v>
      </c>
    </row>
    <row r="44" spans="2:8" s="40" customFormat="1" ht="19.5" customHeight="1" x14ac:dyDescent="0.3">
      <c r="B44" s="53">
        <v>3221</v>
      </c>
      <c r="C44" s="54"/>
      <c r="D44" s="91" t="s">
        <v>165</v>
      </c>
      <c r="E44" s="42" t="s">
        <v>133</v>
      </c>
      <c r="F44" s="88">
        <v>4000</v>
      </c>
      <c r="G44" s="89">
        <v>2734.09</v>
      </c>
      <c r="H44" s="41">
        <f t="shared" si="2"/>
        <v>68.352249999999998</v>
      </c>
    </row>
    <row r="45" spans="2:8" x14ac:dyDescent="0.3">
      <c r="B45" s="53">
        <v>3223</v>
      </c>
      <c r="C45" s="54"/>
      <c r="D45" s="92" t="s">
        <v>166</v>
      </c>
      <c r="E45" s="42" t="s">
        <v>134</v>
      </c>
      <c r="F45" s="88">
        <v>20000</v>
      </c>
      <c r="G45" s="89">
        <v>6629.51</v>
      </c>
      <c r="H45" s="41">
        <f t="shared" si="2"/>
        <v>33.147550000000003</v>
      </c>
    </row>
    <row r="46" spans="2:8" x14ac:dyDescent="0.3">
      <c r="B46" s="53">
        <v>3224</v>
      </c>
      <c r="C46" s="54"/>
      <c r="D46" s="91" t="s">
        <v>167</v>
      </c>
      <c r="E46" s="42" t="s">
        <v>129</v>
      </c>
      <c r="F46" s="88">
        <v>10000</v>
      </c>
      <c r="G46" s="89">
        <v>8042.51</v>
      </c>
      <c r="H46" s="41">
        <f t="shared" si="2"/>
        <v>80.4251</v>
      </c>
    </row>
    <row r="47" spans="2:8" x14ac:dyDescent="0.3">
      <c r="B47" s="53">
        <v>3225</v>
      </c>
      <c r="C47" s="54"/>
      <c r="D47" s="91" t="s">
        <v>181</v>
      </c>
      <c r="E47" s="42" t="s">
        <v>135</v>
      </c>
      <c r="F47" s="88">
        <v>3000</v>
      </c>
      <c r="G47" s="89">
        <v>0</v>
      </c>
      <c r="H47" s="41">
        <f t="shared" si="2"/>
        <v>0</v>
      </c>
    </row>
    <row r="48" spans="2:8" x14ac:dyDescent="0.3">
      <c r="B48" s="53">
        <v>3227</v>
      </c>
      <c r="C48" s="54"/>
      <c r="D48" s="91" t="s">
        <v>182</v>
      </c>
      <c r="E48" s="42" t="s">
        <v>76</v>
      </c>
      <c r="F48" s="88">
        <v>10000</v>
      </c>
      <c r="G48" s="89">
        <v>4463.63</v>
      </c>
      <c r="H48" s="41">
        <f t="shared" si="2"/>
        <v>44.636299999999999</v>
      </c>
    </row>
    <row r="49" spans="2:8" x14ac:dyDescent="0.3">
      <c r="B49" s="53">
        <v>3231</v>
      </c>
      <c r="C49" s="54"/>
      <c r="D49" s="91" t="s">
        <v>183</v>
      </c>
      <c r="E49" s="42" t="s">
        <v>136</v>
      </c>
      <c r="F49" s="88">
        <v>2000</v>
      </c>
      <c r="G49" s="89">
        <v>852.31</v>
      </c>
      <c r="H49" s="41">
        <f t="shared" si="2"/>
        <v>42.615499999999997</v>
      </c>
    </row>
    <row r="50" spans="2:8" x14ac:dyDescent="0.3">
      <c r="B50" s="53">
        <v>3232</v>
      </c>
      <c r="C50" s="54"/>
      <c r="D50" s="91" t="s">
        <v>171</v>
      </c>
      <c r="E50" s="42" t="s">
        <v>79</v>
      </c>
      <c r="F50" s="88">
        <v>10000</v>
      </c>
      <c r="G50" s="89">
        <v>8733.59</v>
      </c>
      <c r="H50" s="41">
        <f t="shared" si="2"/>
        <v>87.335899999999995</v>
      </c>
    </row>
    <row r="51" spans="2:8" x14ac:dyDescent="0.3">
      <c r="B51" s="53">
        <v>3233</v>
      </c>
      <c r="C51" s="54"/>
      <c r="D51" s="91" t="s">
        <v>172</v>
      </c>
      <c r="E51" s="42" t="s">
        <v>137</v>
      </c>
      <c r="F51" s="88">
        <v>500</v>
      </c>
      <c r="G51" s="89">
        <v>600</v>
      </c>
      <c r="H51" s="41">
        <f t="shared" si="2"/>
        <v>120</v>
      </c>
    </row>
    <row r="52" spans="2:8" x14ac:dyDescent="0.3">
      <c r="B52" s="150">
        <v>3234</v>
      </c>
      <c r="C52" s="151"/>
      <c r="D52" s="91" t="s">
        <v>173</v>
      </c>
      <c r="E52" s="42" t="s">
        <v>81</v>
      </c>
      <c r="F52" s="89">
        <v>1200</v>
      </c>
      <c r="G52" s="89">
        <v>207.39</v>
      </c>
      <c r="H52" s="41">
        <f t="shared" si="2"/>
        <v>17.282499999999999</v>
      </c>
    </row>
    <row r="53" spans="2:8" x14ac:dyDescent="0.3">
      <c r="B53" s="150">
        <v>3236</v>
      </c>
      <c r="C53" s="151"/>
      <c r="D53" s="91" t="s">
        <v>174</v>
      </c>
      <c r="E53" s="42" t="s">
        <v>130</v>
      </c>
      <c r="F53" s="89">
        <v>1200</v>
      </c>
      <c r="G53" s="89">
        <v>0</v>
      </c>
      <c r="H53" s="41">
        <f t="shared" si="2"/>
        <v>0</v>
      </c>
    </row>
    <row r="54" spans="2:8" x14ac:dyDescent="0.3">
      <c r="B54" s="53">
        <v>3237</v>
      </c>
      <c r="C54" s="54"/>
      <c r="D54" s="91" t="s">
        <v>175</v>
      </c>
      <c r="E54" s="63" t="s">
        <v>131</v>
      </c>
      <c r="F54" s="88">
        <v>10000</v>
      </c>
      <c r="G54" s="89">
        <v>3583.33</v>
      </c>
      <c r="H54" s="41">
        <f t="shared" si="2"/>
        <v>35.833300000000001</v>
      </c>
    </row>
    <row r="55" spans="2:8" x14ac:dyDescent="0.3">
      <c r="B55" s="53">
        <v>3238</v>
      </c>
      <c r="C55" s="54"/>
      <c r="D55" s="91" t="s">
        <v>176</v>
      </c>
      <c r="E55" s="63" t="s">
        <v>138</v>
      </c>
      <c r="F55" s="88">
        <v>2000</v>
      </c>
      <c r="G55" s="89">
        <v>77.78</v>
      </c>
      <c r="H55" s="41">
        <f t="shared" si="2"/>
        <v>3.8890000000000002</v>
      </c>
    </row>
    <row r="56" spans="2:8" x14ac:dyDescent="0.3">
      <c r="B56" s="53">
        <v>3292</v>
      </c>
      <c r="C56" s="54"/>
      <c r="D56" s="91" t="s">
        <v>177</v>
      </c>
      <c r="E56" s="42" t="s">
        <v>86</v>
      </c>
      <c r="F56" s="88">
        <v>10000</v>
      </c>
      <c r="G56" s="89">
        <v>3321.8</v>
      </c>
      <c r="H56" s="41">
        <f t="shared" si="2"/>
        <v>33.218000000000004</v>
      </c>
    </row>
    <row r="57" spans="2:8" x14ac:dyDescent="0.3">
      <c r="B57" s="53">
        <v>3293</v>
      </c>
      <c r="C57" s="54"/>
      <c r="D57" s="91" t="s">
        <v>178</v>
      </c>
      <c r="E57" s="42" t="s">
        <v>87</v>
      </c>
      <c r="F57" s="88">
        <v>1000</v>
      </c>
      <c r="G57" s="89">
        <v>80</v>
      </c>
      <c r="H57" s="41">
        <f t="shared" si="2"/>
        <v>8</v>
      </c>
    </row>
    <row r="58" spans="2:8" x14ac:dyDescent="0.3">
      <c r="B58" s="53">
        <v>3294</v>
      </c>
      <c r="C58" s="54"/>
      <c r="D58" s="91" t="s">
        <v>179</v>
      </c>
      <c r="E58" s="42" t="s">
        <v>88</v>
      </c>
      <c r="F58" s="88">
        <v>200</v>
      </c>
      <c r="G58" s="89">
        <v>0</v>
      </c>
      <c r="H58" s="41">
        <f t="shared" si="2"/>
        <v>0</v>
      </c>
    </row>
    <row r="59" spans="2:8" x14ac:dyDescent="0.3">
      <c r="B59" s="53">
        <v>3295</v>
      </c>
      <c r="C59" s="54"/>
      <c r="D59" s="91" t="s">
        <v>180</v>
      </c>
      <c r="E59" s="42" t="s">
        <v>89</v>
      </c>
      <c r="F59" s="88">
        <v>500</v>
      </c>
      <c r="G59" s="89">
        <v>191.16</v>
      </c>
      <c r="H59" s="41">
        <f t="shared" si="2"/>
        <v>38.231999999999999</v>
      </c>
    </row>
    <row r="60" spans="2:8" x14ac:dyDescent="0.3">
      <c r="B60" s="53">
        <v>3299</v>
      </c>
      <c r="C60" s="54"/>
      <c r="D60" s="91" t="s">
        <v>168</v>
      </c>
      <c r="E60" s="42" t="s">
        <v>85</v>
      </c>
      <c r="F60" s="88">
        <v>500</v>
      </c>
      <c r="G60" s="89">
        <v>129.4</v>
      </c>
      <c r="H60" s="41">
        <f t="shared" si="2"/>
        <v>25.880000000000003</v>
      </c>
    </row>
    <row r="61" spans="2:8" x14ac:dyDescent="0.3">
      <c r="B61" s="59">
        <v>34</v>
      </c>
      <c r="C61" s="60"/>
      <c r="D61" s="61"/>
      <c r="E61" s="61" t="s">
        <v>90</v>
      </c>
      <c r="F61" s="85">
        <f>SUM(F62)</f>
        <v>1000</v>
      </c>
      <c r="G61" s="85">
        <f>SUM(G62)</f>
        <v>419.3</v>
      </c>
      <c r="H61" s="41">
        <f t="shared" si="2"/>
        <v>41.93</v>
      </c>
    </row>
    <row r="62" spans="2:8" x14ac:dyDescent="0.3">
      <c r="B62" s="53">
        <v>3431</v>
      </c>
      <c r="C62" s="54"/>
      <c r="D62" s="91" t="s">
        <v>169</v>
      </c>
      <c r="E62" s="63" t="s">
        <v>94</v>
      </c>
      <c r="F62" s="88">
        <v>1000</v>
      </c>
      <c r="G62" s="89">
        <v>419.3</v>
      </c>
      <c r="H62" s="41">
        <f t="shared" si="2"/>
        <v>41.93</v>
      </c>
    </row>
    <row r="63" spans="2:8" ht="26.4" x14ac:dyDescent="0.3">
      <c r="B63" s="59">
        <v>42</v>
      </c>
      <c r="C63" s="60"/>
      <c r="D63" s="61"/>
      <c r="E63" s="67" t="s">
        <v>63</v>
      </c>
      <c r="F63" s="85">
        <f>SUM(F64:F67,F68)</f>
        <v>13500</v>
      </c>
      <c r="G63" s="85">
        <f>SUM(G64:G67,G68)</f>
        <v>4584.83</v>
      </c>
      <c r="H63" s="41">
        <f t="shared" si="2"/>
        <v>33.961703703703705</v>
      </c>
    </row>
    <row r="64" spans="2:8" x14ac:dyDescent="0.3">
      <c r="B64" s="53">
        <v>4221</v>
      </c>
      <c r="C64" s="54"/>
      <c r="D64" s="91" t="s">
        <v>170</v>
      </c>
      <c r="E64" s="42" t="s">
        <v>96</v>
      </c>
      <c r="F64" s="88">
        <v>1000</v>
      </c>
      <c r="G64" s="89">
        <v>726.08</v>
      </c>
      <c r="H64" s="41">
        <f t="shared" si="2"/>
        <v>72.608000000000004</v>
      </c>
    </row>
    <row r="65" spans="2:8" x14ac:dyDescent="0.3">
      <c r="B65" s="53">
        <v>4222</v>
      </c>
      <c r="C65" s="54"/>
      <c r="D65" s="91" t="s">
        <v>206</v>
      </c>
      <c r="E65" s="42" t="s">
        <v>97</v>
      </c>
      <c r="F65" s="88">
        <v>1000</v>
      </c>
      <c r="G65" s="89">
        <v>0</v>
      </c>
      <c r="H65" s="41">
        <f t="shared" si="2"/>
        <v>0</v>
      </c>
    </row>
    <row r="66" spans="2:8" x14ac:dyDescent="0.3">
      <c r="B66" s="53">
        <v>4223</v>
      </c>
      <c r="C66" s="54"/>
      <c r="D66" s="91" t="s">
        <v>207</v>
      </c>
      <c r="E66" s="42" t="s">
        <v>98</v>
      </c>
      <c r="F66" s="88">
        <v>4000</v>
      </c>
      <c r="G66" s="89">
        <v>3858.75</v>
      </c>
      <c r="H66" s="41">
        <f t="shared" si="2"/>
        <v>96.46875</v>
      </c>
    </row>
    <row r="67" spans="2:8" x14ac:dyDescent="0.3">
      <c r="B67" s="53">
        <v>4226</v>
      </c>
      <c r="C67" s="54"/>
      <c r="D67" s="91" t="s">
        <v>208</v>
      </c>
      <c r="E67" s="63" t="s">
        <v>140</v>
      </c>
      <c r="F67" s="88">
        <v>500</v>
      </c>
      <c r="G67" s="88">
        <v>0</v>
      </c>
      <c r="H67" s="41">
        <f t="shared" si="2"/>
        <v>0</v>
      </c>
    </row>
    <row r="68" spans="2:8" x14ac:dyDescent="0.3">
      <c r="B68" s="53">
        <v>4262</v>
      </c>
      <c r="C68" s="54"/>
      <c r="D68" s="91" t="s">
        <v>209</v>
      </c>
      <c r="E68" s="63" t="s">
        <v>194</v>
      </c>
      <c r="F68" s="88">
        <v>7000</v>
      </c>
      <c r="G68" s="88">
        <v>0</v>
      </c>
      <c r="H68" s="41">
        <f t="shared" si="2"/>
        <v>0</v>
      </c>
    </row>
    <row r="69" spans="2:8" ht="22.2" customHeight="1" x14ac:dyDescent="0.3">
      <c r="B69" s="132" t="s">
        <v>202</v>
      </c>
      <c r="C69" s="133"/>
      <c r="D69" s="134"/>
      <c r="E69" s="66" t="s">
        <v>119</v>
      </c>
      <c r="F69" s="86">
        <f>SUM(F70,F74,F82)</f>
        <v>354590</v>
      </c>
      <c r="G69" s="86">
        <f>SUM(G70,G74,G82)</f>
        <v>165799.29999999999</v>
      </c>
      <c r="H69" s="94">
        <f t="shared" si="2"/>
        <v>46.758030401308545</v>
      </c>
    </row>
    <row r="70" spans="2:8" x14ac:dyDescent="0.3">
      <c r="B70" s="146">
        <v>31</v>
      </c>
      <c r="C70" s="147"/>
      <c r="D70" s="148"/>
      <c r="E70" s="65" t="s">
        <v>124</v>
      </c>
      <c r="F70" s="85">
        <f>SUM(F71:F73)</f>
        <v>300590</v>
      </c>
      <c r="G70" s="85">
        <f>SUM(G71:G73)</f>
        <v>154063.01999999999</v>
      </c>
      <c r="H70" s="62">
        <f t="shared" si="2"/>
        <v>51.253541368641663</v>
      </c>
    </row>
    <row r="71" spans="2:8" x14ac:dyDescent="0.3">
      <c r="B71" s="53">
        <v>3111</v>
      </c>
      <c r="C71" s="54"/>
      <c r="D71" s="91" t="s">
        <v>210</v>
      </c>
      <c r="E71" s="42" t="s">
        <v>21</v>
      </c>
      <c r="F71" s="88">
        <v>117890</v>
      </c>
      <c r="G71" s="89">
        <v>57226.59</v>
      </c>
      <c r="H71" s="41">
        <f t="shared" si="2"/>
        <v>48.542361523454062</v>
      </c>
    </row>
    <row r="72" spans="2:8" x14ac:dyDescent="0.3">
      <c r="B72" s="53">
        <v>3131</v>
      </c>
      <c r="C72" s="54"/>
      <c r="D72" s="91" t="s">
        <v>211</v>
      </c>
      <c r="E72" s="42" t="s">
        <v>67</v>
      </c>
      <c r="F72" s="88">
        <v>58700</v>
      </c>
      <c r="G72" s="89">
        <v>32453.3</v>
      </c>
      <c r="H72" s="41">
        <f t="shared" si="2"/>
        <v>55.28671209540034</v>
      </c>
    </row>
    <row r="73" spans="2:8" x14ac:dyDescent="0.3">
      <c r="B73" s="53">
        <v>3132</v>
      </c>
      <c r="C73" s="54"/>
      <c r="D73" s="91" t="s">
        <v>212</v>
      </c>
      <c r="E73" s="42" t="s">
        <v>139</v>
      </c>
      <c r="F73" s="88">
        <v>124000</v>
      </c>
      <c r="G73" s="89">
        <v>64383.13</v>
      </c>
      <c r="H73" s="41">
        <f t="shared" si="2"/>
        <v>51.921879032258069</v>
      </c>
    </row>
    <row r="74" spans="2:8" x14ac:dyDescent="0.3">
      <c r="B74" s="59">
        <v>32</v>
      </c>
      <c r="C74" s="60"/>
      <c r="D74" s="61"/>
      <c r="E74" s="65" t="s">
        <v>128</v>
      </c>
      <c r="F74" s="85">
        <f>SUM(F75:F81)</f>
        <v>38000</v>
      </c>
      <c r="G74" s="85">
        <f>SUM(G75:G81)</f>
        <v>9729.98</v>
      </c>
      <c r="H74" s="62">
        <f t="shared" si="2"/>
        <v>25.605210526315787</v>
      </c>
    </row>
    <row r="75" spans="2:8" x14ac:dyDescent="0.3">
      <c r="B75" s="53">
        <v>3221</v>
      </c>
      <c r="C75" s="54"/>
      <c r="D75" s="91" t="s">
        <v>213</v>
      </c>
      <c r="E75" s="42" t="s">
        <v>133</v>
      </c>
      <c r="F75" s="88">
        <v>3000</v>
      </c>
      <c r="G75" s="89">
        <v>0</v>
      </c>
      <c r="H75" s="41">
        <f t="shared" si="2"/>
        <v>0</v>
      </c>
    </row>
    <row r="76" spans="2:8" x14ac:dyDescent="0.3">
      <c r="B76" s="53">
        <v>3224</v>
      </c>
      <c r="C76" s="54"/>
      <c r="D76" s="91" t="s">
        <v>214</v>
      </c>
      <c r="E76" s="42" t="s">
        <v>129</v>
      </c>
      <c r="F76" s="88">
        <v>8000</v>
      </c>
      <c r="G76" s="89">
        <v>0</v>
      </c>
      <c r="H76" s="41">
        <f t="shared" si="2"/>
        <v>0</v>
      </c>
    </row>
    <row r="77" spans="2:8" x14ac:dyDescent="0.3">
      <c r="B77" s="53">
        <v>3225</v>
      </c>
      <c r="C77" s="54"/>
      <c r="D77" s="91" t="s">
        <v>215</v>
      </c>
      <c r="E77" s="42" t="s">
        <v>135</v>
      </c>
      <c r="F77" s="88">
        <v>3000</v>
      </c>
      <c r="G77" s="89">
        <v>0</v>
      </c>
      <c r="H77" s="41">
        <f t="shared" si="2"/>
        <v>0</v>
      </c>
    </row>
    <row r="78" spans="2:8" x14ac:dyDescent="0.3">
      <c r="B78" s="53">
        <v>3227</v>
      </c>
      <c r="C78" s="54"/>
      <c r="D78" s="91" t="s">
        <v>216</v>
      </c>
      <c r="E78" s="42" t="s">
        <v>76</v>
      </c>
      <c r="F78" s="88">
        <v>7000</v>
      </c>
      <c r="G78" s="89">
        <v>0</v>
      </c>
      <c r="H78" s="41">
        <f t="shared" si="2"/>
        <v>0</v>
      </c>
    </row>
    <row r="79" spans="2:8" x14ac:dyDescent="0.3">
      <c r="B79" s="53">
        <v>3232</v>
      </c>
      <c r="C79" s="54"/>
      <c r="D79" s="91" t="s">
        <v>217</v>
      </c>
      <c r="E79" s="42" t="s">
        <v>79</v>
      </c>
      <c r="F79" s="88">
        <v>10000</v>
      </c>
      <c r="G79" s="89">
        <v>9729.98</v>
      </c>
      <c r="H79" s="41">
        <f t="shared" si="2"/>
        <v>97.299799999999991</v>
      </c>
    </row>
    <row r="80" spans="2:8" x14ac:dyDescent="0.3">
      <c r="B80" s="53">
        <v>3236</v>
      </c>
      <c r="C80" s="54"/>
      <c r="D80" s="91" t="s">
        <v>218</v>
      </c>
      <c r="E80" s="42" t="s">
        <v>130</v>
      </c>
      <c r="F80" s="88">
        <v>3000</v>
      </c>
      <c r="G80" s="89">
        <v>0</v>
      </c>
      <c r="H80" s="41">
        <f t="shared" si="2"/>
        <v>0</v>
      </c>
    </row>
    <row r="81" spans="2:8" x14ac:dyDescent="0.3">
      <c r="B81" s="53">
        <v>3292</v>
      </c>
      <c r="C81" s="54"/>
      <c r="D81" s="91" t="s">
        <v>219</v>
      </c>
      <c r="E81" s="42" t="s">
        <v>86</v>
      </c>
      <c r="F81" s="88">
        <v>4000</v>
      </c>
      <c r="G81" s="89">
        <v>0</v>
      </c>
      <c r="H81" s="41">
        <f t="shared" si="2"/>
        <v>0</v>
      </c>
    </row>
    <row r="82" spans="2:8" ht="26.4" x14ac:dyDescent="0.3">
      <c r="B82" s="59">
        <v>42</v>
      </c>
      <c r="C82" s="60"/>
      <c r="D82" s="61"/>
      <c r="E82" s="67" t="s">
        <v>63</v>
      </c>
      <c r="F82" s="85">
        <f>SUM(F83:F86)</f>
        <v>16000</v>
      </c>
      <c r="G82" s="85">
        <f>SUM(G83:G86)</f>
        <v>2006.3</v>
      </c>
      <c r="H82" s="62">
        <f t="shared" si="2"/>
        <v>12.539375</v>
      </c>
    </row>
    <row r="83" spans="2:8" x14ac:dyDescent="0.3">
      <c r="B83" s="53">
        <v>4221</v>
      </c>
      <c r="C83" s="54"/>
      <c r="D83" s="91" t="s">
        <v>220</v>
      </c>
      <c r="E83" s="42" t="s">
        <v>96</v>
      </c>
      <c r="F83" s="88">
        <v>2500</v>
      </c>
      <c r="G83" s="89">
        <v>0</v>
      </c>
      <c r="H83" s="41">
        <f t="shared" si="2"/>
        <v>0</v>
      </c>
    </row>
    <row r="84" spans="2:8" x14ac:dyDescent="0.3">
      <c r="B84" s="53">
        <v>4222</v>
      </c>
      <c r="C84" s="54"/>
      <c r="D84" s="91" t="s">
        <v>221</v>
      </c>
      <c r="E84" s="42" t="s">
        <v>97</v>
      </c>
      <c r="F84" s="88">
        <v>3000</v>
      </c>
      <c r="G84" s="89">
        <v>0</v>
      </c>
      <c r="H84" s="41">
        <f t="shared" si="2"/>
        <v>0</v>
      </c>
    </row>
    <row r="85" spans="2:8" x14ac:dyDescent="0.3">
      <c r="B85" s="53">
        <v>4223</v>
      </c>
      <c r="C85" s="54"/>
      <c r="D85" s="91" t="s">
        <v>222</v>
      </c>
      <c r="E85" s="42" t="s">
        <v>98</v>
      </c>
      <c r="F85" s="88">
        <v>8000</v>
      </c>
      <c r="G85" s="89">
        <v>2006.3</v>
      </c>
      <c r="H85" s="41">
        <f t="shared" si="2"/>
        <v>25.078749999999999</v>
      </c>
    </row>
    <row r="86" spans="2:8" x14ac:dyDescent="0.3">
      <c r="B86" s="53">
        <v>4226</v>
      </c>
      <c r="C86" s="54"/>
      <c r="D86" s="91" t="s">
        <v>223</v>
      </c>
      <c r="E86" s="63" t="s">
        <v>140</v>
      </c>
      <c r="F86" s="88">
        <v>2500</v>
      </c>
      <c r="G86" s="89">
        <v>0</v>
      </c>
      <c r="H86" s="41">
        <f t="shared" si="2"/>
        <v>0</v>
      </c>
    </row>
    <row r="87" spans="2:8" ht="20.399999999999999" customHeight="1" x14ac:dyDescent="0.3">
      <c r="B87" s="132" t="s">
        <v>205</v>
      </c>
      <c r="C87" s="133"/>
      <c r="D87" s="134"/>
      <c r="E87" s="66" t="s">
        <v>120</v>
      </c>
      <c r="F87" s="86">
        <f>SUM(F88)</f>
        <v>500</v>
      </c>
      <c r="G87" s="86">
        <f>SUM(G88)</f>
        <v>0</v>
      </c>
      <c r="H87" s="94">
        <f t="shared" si="2"/>
        <v>0</v>
      </c>
    </row>
    <row r="88" spans="2:8" x14ac:dyDescent="0.3">
      <c r="B88" s="59">
        <v>32</v>
      </c>
      <c r="C88" s="60"/>
      <c r="D88" s="61"/>
      <c r="E88" s="65" t="s">
        <v>128</v>
      </c>
      <c r="F88" s="85">
        <f>SUM(F89:F89)</f>
        <v>500</v>
      </c>
      <c r="G88" s="85">
        <f>SUM(G89:G89)</f>
        <v>0</v>
      </c>
      <c r="H88" s="62">
        <f t="shared" si="2"/>
        <v>0</v>
      </c>
    </row>
    <row r="89" spans="2:8" x14ac:dyDescent="0.3">
      <c r="B89" s="53">
        <v>3224</v>
      </c>
      <c r="C89" s="54"/>
      <c r="D89" s="91" t="s">
        <v>224</v>
      </c>
      <c r="E89" s="42" t="s">
        <v>129</v>
      </c>
      <c r="F89" s="88">
        <v>500</v>
      </c>
      <c r="G89" s="89">
        <v>0</v>
      </c>
      <c r="H89" s="41">
        <f t="shared" si="2"/>
        <v>0</v>
      </c>
    </row>
    <row r="90" spans="2:8" ht="21.6" customHeight="1" x14ac:dyDescent="0.3">
      <c r="B90" s="132" t="s">
        <v>204</v>
      </c>
      <c r="C90" s="133"/>
      <c r="D90" s="134"/>
      <c r="E90" s="66" t="s">
        <v>121</v>
      </c>
      <c r="F90" s="86">
        <f>SUM(F91,F97)</f>
        <v>30000</v>
      </c>
      <c r="G90" s="86">
        <f>SUM(G91,G97)</f>
        <v>0</v>
      </c>
      <c r="H90" s="94">
        <f t="shared" si="2"/>
        <v>0</v>
      </c>
    </row>
    <row r="91" spans="2:8" s="93" customFormat="1" x14ac:dyDescent="0.3">
      <c r="B91" s="59">
        <v>32</v>
      </c>
      <c r="C91" s="60"/>
      <c r="D91" s="61"/>
      <c r="E91" s="65" t="s">
        <v>128</v>
      </c>
      <c r="F91" s="85">
        <f>SUM(F92:F96)</f>
        <v>15000</v>
      </c>
      <c r="G91" s="88">
        <f>SUM(G96:G100)</f>
        <v>0</v>
      </c>
      <c r="H91" s="62">
        <f t="shared" si="2"/>
        <v>0</v>
      </c>
    </row>
    <row r="92" spans="2:8" s="93" customFormat="1" x14ac:dyDescent="0.3">
      <c r="B92" s="53">
        <v>3224</v>
      </c>
      <c r="C92" s="54"/>
      <c r="D92" s="91" t="s">
        <v>225</v>
      </c>
      <c r="E92" s="42" t="s">
        <v>129</v>
      </c>
      <c r="F92" s="88">
        <v>4000</v>
      </c>
      <c r="G92" s="88">
        <v>0</v>
      </c>
      <c r="H92" s="41">
        <f t="shared" si="2"/>
        <v>0</v>
      </c>
    </row>
    <row r="93" spans="2:8" s="93" customFormat="1" x14ac:dyDescent="0.3">
      <c r="B93" s="53">
        <v>3225</v>
      </c>
      <c r="C93" s="54"/>
      <c r="D93" s="91" t="s">
        <v>226</v>
      </c>
      <c r="E93" s="42" t="s">
        <v>135</v>
      </c>
      <c r="F93" s="88">
        <v>3000</v>
      </c>
      <c r="G93" s="88">
        <v>0</v>
      </c>
      <c r="H93" s="41">
        <f t="shared" si="2"/>
        <v>0</v>
      </c>
    </row>
    <row r="94" spans="2:8" s="93" customFormat="1" x14ac:dyDescent="0.3">
      <c r="B94" s="53">
        <v>3227</v>
      </c>
      <c r="C94" s="54"/>
      <c r="D94" s="91" t="s">
        <v>227</v>
      </c>
      <c r="E94" s="42" t="s">
        <v>76</v>
      </c>
      <c r="F94" s="88">
        <v>2000</v>
      </c>
      <c r="G94" s="88">
        <v>0</v>
      </c>
      <c r="H94" s="41">
        <f t="shared" si="2"/>
        <v>0</v>
      </c>
    </row>
    <row r="95" spans="2:8" s="93" customFormat="1" x14ac:dyDescent="0.3">
      <c r="B95" s="53">
        <v>3232</v>
      </c>
      <c r="C95" s="54"/>
      <c r="D95" s="91" t="s">
        <v>228</v>
      </c>
      <c r="E95" s="42" t="s">
        <v>79</v>
      </c>
      <c r="F95" s="88">
        <v>4000</v>
      </c>
      <c r="G95" s="88">
        <v>0</v>
      </c>
      <c r="H95" s="41">
        <f t="shared" si="2"/>
        <v>0</v>
      </c>
    </row>
    <row r="96" spans="2:8" x14ac:dyDescent="0.3">
      <c r="B96" s="53">
        <v>3292</v>
      </c>
      <c r="C96" s="54"/>
      <c r="D96" s="91" t="s">
        <v>229</v>
      </c>
      <c r="E96" s="42" t="s">
        <v>86</v>
      </c>
      <c r="F96" s="88">
        <v>2000</v>
      </c>
      <c r="G96" s="89">
        <v>0</v>
      </c>
      <c r="H96" s="41">
        <f t="shared" si="2"/>
        <v>0</v>
      </c>
    </row>
    <row r="97" spans="2:9" ht="26.4" x14ac:dyDescent="0.3">
      <c r="B97" s="59">
        <v>42</v>
      </c>
      <c r="C97" s="60"/>
      <c r="D97" s="61"/>
      <c r="E97" s="67" t="s">
        <v>63</v>
      </c>
      <c r="F97" s="85">
        <f>SUM(F98:F100)</f>
        <v>15000</v>
      </c>
      <c r="G97" s="85">
        <f>SUM(G98:G100)</f>
        <v>0</v>
      </c>
      <c r="H97" s="62">
        <f t="shared" si="2"/>
        <v>0</v>
      </c>
    </row>
    <row r="98" spans="2:9" x14ac:dyDescent="0.3">
      <c r="B98" s="53">
        <v>4221</v>
      </c>
      <c r="C98" s="54"/>
      <c r="D98" s="91" t="s">
        <v>230</v>
      </c>
      <c r="E98" s="42" t="s">
        <v>96</v>
      </c>
      <c r="F98" s="88">
        <v>4000</v>
      </c>
      <c r="G98" s="89">
        <v>0</v>
      </c>
      <c r="H98" s="41">
        <f t="shared" si="2"/>
        <v>0</v>
      </c>
    </row>
    <row r="99" spans="2:9" x14ac:dyDescent="0.3">
      <c r="B99" s="53">
        <v>4222</v>
      </c>
      <c r="C99" s="54"/>
      <c r="D99" s="91" t="s">
        <v>231</v>
      </c>
      <c r="E99" s="42" t="s">
        <v>97</v>
      </c>
      <c r="F99" s="88">
        <v>2000</v>
      </c>
      <c r="G99" s="89">
        <v>0</v>
      </c>
      <c r="H99" s="41">
        <f t="shared" si="2"/>
        <v>0</v>
      </c>
    </row>
    <row r="100" spans="2:9" x14ac:dyDescent="0.3">
      <c r="B100" s="53">
        <v>4223</v>
      </c>
      <c r="C100" s="54"/>
      <c r="D100" s="91" t="s">
        <v>232</v>
      </c>
      <c r="E100" s="63" t="s">
        <v>98</v>
      </c>
      <c r="F100" s="88">
        <v>9000</v>
      </c>
      <c r="G100" s="89">
        <v>0</v>
      </c>
      <c r="H100" s="41">
        <f t="shared" si="2"/>
        <v>0</v>
      </c>
    </row>
    <row r="102" spans="2:9" x14ac:dyDescent="0.3">
      <c r="B102" s="153" t="s">
        <v>239</v>
      </c>
      <c r="C102" s="153"/>
      <c r="D102" s="153"/>
      <c r="E102" s="153"/>
      <c r="F102" s="153"/>
      <c r="G102" s="153"/>
      <c r="H102" s="153" t="s">
        <v>235</v>
      </c>
      <c r="I102" s="153"/>
    </row>
    <row r="103" spans="2:9" x14ac:dyDescent="0.3">
      <c r="B103" s="153" t="s">
        <v>238</v>
      </c>
      <c r="C103" s="153"/>
      <c r="D103" s="153"/>
      <c r="E103" s="153"/>
      <c r="F103" s="153"/>
      <c r="G103" s="153"/>
      <c r="H103" s="153"/>
      <c r="I103" s="153"/>
    </row>
    <row r="104" spans="2:9" x14ac:dyDescent="0.3">
      <c r="B104" s="153" t="s">
        <v>240</v>
      </c>
      <c r="C104" s="153"/>
      <c r="D104" s="153"/>
      <c r="E104" s="153"/>
      <c r="F104" s="153"/>
      <c r="G104" s="153"/>
      <c r="H104" s="153" t="s">
        <v>236</v>
      </c>
      <c r="I104" s="153"/>
    </row>
    <row r="105" spans="2:9" x14ac:dyDescent="0.3">
      <c r="B105" s="153"/>
      <c r="C105" s="153"/>
      <c r="D105" s="153"/>
      <c r="E105" s="153"/>
      <c r="F105" s="153"/>
      <c r="G105" s="153"/>
      <c r="H105" s="153" t="s">
        <v>237</v>
      </c>
      <c r="I105" s="153"/>
    </row>
  </sheetData>
  <mergeCells count="31">
    <mergeCell ref="F11:H11"/>
    <mergeCell ref="B52:C52"/>
    <mergeCell ref="B53:C53"/>
    <mergeCell ref="B21:D21"/>
    <mergeCell ref="B13:D13"/>
    <mergeCell ref="B14:D14"/>
    <mergeCell ref="B11:D11"/>
    <mergeCell ref="B39:D39"/>
    <mergeCell ref="B16:D16"/>
    <mergeCell ref="B69:D69"/>
    <mergeCell ref="B17:D17"/>
    <mergeCell ref="B18:D18"/>
    <mergeCell ref="B70:D70"/>
    <mergeCell ref="B28:D28"/>
    <mergeCell ref="B32:C32"/>
    <mergeCell ref="B8:D8"/>
    <mergeCell ref="F8:H8"/>
    <mergeCell ref="B87:D87"/>
    <mergeCell ref="B90:D90"/>
    <mergeCell ref="B2:H2"/>
    <mergeCell ref="B10:D10"/>
    <mergeCell ref="B20:D20"/>
    <mergeCell ref="B4:H4"/>
    <mergeCell ref="B6:E6"/>
    <mergeCell ref="B7:E7"/>
    <mergeCell ref="B9:D9"/>
    <mergeCell ref="C12:E12"/>
    <mergeCell ref="B19:E19"/>
    <mergeCell ref="F9:H9"/>
    <mergeCell ref="F10:H10"/>
    <mergeCell ref="B15:D15"/>
  </mergeCells>
  <pageMargins left="0.25" right="0.25" top="0.75" bottom="0.75" header="0.3" footer="0.3"/>
  <pageSetup paperSize="9" scale="93" fitToHeight="0" orientation="landscape" r:id="rId1"/>
  <ignoredErrors>
    <ignoredError sqref="F40 F88 F74:G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2024-07-29T23:33:20Z</cp:lastPrinted>
  <dcterms:created xsi:type="dcterms:W3CDTF">2022-08-12T12:51:27Z</dcterms:created>
  <dcterms:modified xsi:type="dcterms:W3CDTF">2025-07-29T05:51:54Z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